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13_ncr:1_{BC961F0B-D385-4FD4-99B5-478A6090F063}" xr6:coauthVersionLast="36" xr6:coauthVersionMax="36" xr10:uidLastSave="{00000000-0000-0000-0000-000000000000}"/>
  <bookViews>
    <workbookView xWindow="0" yWindow="0" windowWidth="24000" windowHeight="9525" activeTab="4" xr2:uid="{00000000-000D-0000-FFFF-FFFF00000000}"/>
  </bookViews>
  <sheets>
    <sheet name="Tier 1" sheetId="5" r:id="rId1"/>
    <sheet name="Tier 2" sheetId="1" r:id="rId2"/>
    <sheet name="Scenario Summary" sheetId="6" r:id="rId3"/>
    <sheet name="Price Solver" sheetId="2" r:id="rId4"/>
    <sheet name="Forecast" sheetId="7" r:id="rId5"/>
    <sheet name="Sales Forecast" sheetId="4" r:id="rId6"/>
  </sheets>
  <definedNames>
    <definedName name="Monthly_Total" localSheetId="5">#REF!</definedName>
    <definedName name="Monthly_Total" localSheetId="0">#REF!</definedName>
    <definedName name="Monthly_Total">#REF!</definedName>
    <definedName name="PHRE_Commission">'Price Solver'!$C$17</definedName>
    <definedName name="Selling_Price">'Price Solver'!$C$12</definedName>
    <definedName name="solver_adj" localSheetId="3" hidden="1">'Price Solver'!$C$12</definedName>
    <definedName name="solver_adj" localSheetId="0" hidden="1">'Tier 1'!$C$12</definedName>
    <definedName name="solver_adj" localSheetId="1" hidden="1">'Tier 2'!$C$12</definedName>
    <definedName name="solver_cvg" localSheetId="3" hidden="1">0.0001</definedName>
    <definedName name="solver_cvg" localSheetId="0" hidden="1">0.0001</definedName>
    <definedName name="solver_cvg" localSheetId="1" hidden="1">0.0001</definedName>
    <definedName name="solver_drv" localSheetId="3" hidden="1">2</definedName>
    <definedName name="solver_drv" localSheetId="0" hidden="1">2</definedName>
    <definedName name="solver_drv" localSheetId="1" hidden="1">2</definedName>
    <definedName name="solver_eng" localSheetId="3" hidden="1">1</definedName>
    <definedName name="solver_eng" localSheetId="0" hidden="1">1</definedName>
    <definedName name="solver_eng" localSheetId="1" hidden="1">1</definedName>
    <definedName name="solver_est" localSheetId="3" hidden="1">1</definedName>
    <definedName name="solver_est" localSheetId="0" hidden="1">1</definedName>
    <definedName name="solver_est" localSheetId="1" hidden="1">1</definedName>
    <definedName name="solver_itr" localSheetId="3" hidden="1">2147483647</definedName>
    <definedName name="solver_itr" localSheetId="0" hidden="1">2147483647</definedName>
    <definedName name="solver_itr" localSheetId="1" hidden="1">2147483647</definedName>
    <definedName name="solver_mip" localSheetId="3" hidden="1">2147483647</definedName>
    <definedName name="solver_mip" localSheetId="0" hidden="1">2147483647</definedName>
    <definedName name="solver_mip" localSheetId="1" hidden="1">2147483647</definedName>
    <definedName name="solver_mni" localSheetId="3" hidden="1">30</definedName>
    <definedName name="solver_mni" localSheetId="0" hidden="1">30</definedName>
    <definedName name="solver_mni" localSheetId="1" hidden="1">30</definedName>
    <definedName name="solver_mrt" localSheetId="3" hidden="1">0.075</definedName>
    <definedName name="solver_mrt" localSheetId="0" hidden="1">0.075</definedName>
    <definedName name="solver_mrt" localSheetId="1" hidden="1">0.075</definedName>
    <definedName name="solver_msl" localSheetId="3" hidden="1">2</definedName>
    <definedName name="solver_msl" localSheetId="0" hidden="1">2</definedName>
    <definedName name="solver_msl" localSheetId="1" hidden="1">2</definedName>
    <definedName name="solver_neg" localSheetId="3" hidden="1">1</definedName>
    <definedName name="solver_neg" localSheetId="0" hidden="1">1</definedName>
    <definedName name="solver_neg" localSheetId="1" hidden="1">1</definedName>
    <definedName name="solver_nod" localSheetId="3" hidden="1">2147483647</definedName>
    <definedName name="solver_nod" localSheetId="0" hidden="1">2147483647</definedName>
    <definedName name="solver_nod" localSheetId="1" hidden="1">2147483647</definedName>
    <definedName name="solver_num" localSheetId="3" hidden="1">0</definedName>
    <definedName name="solver_num" localSheetId="0" hidden="1">0</definedName>
    <definedName name="solver_num" localSheetId="1" hidden="1">0</definedName>
    <definedName name="solver_nwt" localSheetId="3" hidden="1">1</definedName>
    <definedName name="solver_nwt" localSheetId="0" hidden="1">1</definedName>
    <definedName name="solver_nwt" localSheetId="1" hidden="1">1</definedName>
    <definedName name="solver_opt" localSheetId="3" hidden="1">'Price Solver'!$C$17</definedName>
    <definedName name="solver_opt" localSheetId="0" hidden="1">'Tier 1'!$C$17</definedName>
    <definedName name="solver_opt" localSheetId="1" hidden="1">'Tier 2'!$C$17</definedName>
    <definedName name="solver_pre" localSheetId="3" hidden="1">0.000001</definedName>
    <definedName name="solver_pre" localSheetId="0" hidden="1">0.000001</definedName>
    <definedName name="solver_pre" localSheetId="1" hidden="1">0.000001</definedName>
    <definedName name="solver_rbv" localSheetId="3" hidden="1">2</definedName>
    <definedName name="solver_rbv" localSheetId="0" hidden="1">2</definedName>
    <definedName name="solver_rbv" localSheetId="1" hidden="1">2</definedName>
    <definedName name="solver_rlx" localSheetId="3" hidden="1">2</definedName>
    <definedName name="solver_rlx" localSheetId="0" hidden="1">2</definedName>
    <definedName name="solver_rlx" localSheetId="1" hidden="1">2</definedName>
    <definedName name="solver_rsd" localSheetId="3" hidden="1">0</definedName>
    <definedName name="solver_rsd" localSheetId="0" hidden="1">0</definedName>
    <definedName name="solver_rsd" localSheetId="1" hidden="1">0</definedName>
    <definedName name="solver_scl" localSheetId="3" hidden="1">2</definedName>
    <definedName name="solver_scl" localSheetId="0" hidden="1">2</definedName>
    <definedName name="solver_scl" localSheetId="1" hidden="1">2</definedName>
    <definedName name="solver_sho" localSheetId="3" hidden="1">2</definedName>
    <definedName name="solver_sho" localSheetId="0" hidden="1">2</definedName>
    <definedName name="solver_sho" localSheetId="1" hidden="1">2</definedName>
    <definedName name="solver_ssz" localSheetId="3" hidden="1">100</definedName>
    <definedName name="solver_ssz" localSheetId="0" hidden="1">100</definedName>
    <definedName name="solver_ssz" localSheetId="1" hidden="1">100</definedName>
    <definedName name="solver_tim" localSheetId="3" hidden="1">2147483647</definedName>
    <definedName name="solver_tim" localSheetId="0" hidden="1">2147483647</definedName>
    <definedName name="solver_tim" localSheetId="1" hidden="1">2147483647</definedName>
    <definedName name="solver_tol" localSheetId="3" hidden="1">0.01</definedName>
    <definedName name="solver_tol" localSheetId="0" hidden="1">0.01</definedName>
    <definedName name="solver_tol" localSheetId="1" hidden="1">0.01</definedName>
    <definedName name="solver_typ" localSheetId="3" hidden="1">3</definedName>
    <definedName name="solver_typ" localSheetId="0" hidden="1">3</definedName>
    <definedName name="solver_typ" localSheetId="1" hidden="1">3</definedName>
    <definedName name="solver_val" localSheetId="3" hidden="1">100000</definedName>
    <definedName name="solver_val" localSheetId="0" hidden="1">50000</definedName>
    <definedName name="solver_val" localSheetId="1" hidden="1">50000</definedName>
    <definedName name="solver_ver" localSheetId="3" hidden="1">3</definedName>
    <definedName name="solver_ver" localSheetId="0" hidden="1">3</definedName>
    <definedName name="solver_ver" localSheetId="1" hidden="1">3</definedName>
    <definedName name="Total_Commission">'Price Solver'!$C$14</definedName>
  </definedNames>
  <calcPr calcId="191029"/>
</workbook>
</file>

<file path=xl/calcChain.xml><?xml version="1.0" encoding="utf-8"?>
<calcChain xmlns="http://schemas.openxmlformats.org/spreadsheetml/2006/main">
  <c r="C24" i="7" l="1"/>
  <c r="C28" i="7"/>
  <c r="C32" i="7"/>
  <c r="C36" i="7"/>
  <c r="D26" i="7"/>
  <c r="D30" i="7"/>
  <c r="D34" i="7"/>
  <c r="C25" i="7"/>
  <c r="C29" i="7"/>
  <c r="C33" i="7"/>
  <c r="C37" i="7"/>
  <c r="D27" i="7"/>
  <c r="D31" i="7"/>
  <c r="D35" i="7"/>
  <c r="C26" i="7"/>
  <c r="C30" i="7"/>
  <c r="C34" i="7"/>
  <c r="D24" i="7"/>
  <c r="D28" i="7"/>
  <c r="D32" i="7"/>
  <c r="D36" i="7"/>
  <c r="C27" i="7"/>
  <c r="C31" i="7"/>
  <c r="C35" i="7"/>
  <c r="D25" i="7"/>
  <c r="D29" i="7"/>
  <c r="D33" i="7"/>
  <c r="D37" i="7"/>
  <c r="C14" i="5" l="1"/>
  <c r="C15" i="5" s="1"/>
  <c r="C14" i="1"/>
  <c r="C20" i="5" l="1"/>
  <c r="C16" i="5"/>
  <c r="C17" i="5" s="1"/>
  <c r="D20" i="5" s="1"/>
  <c r="D1" i="4"/>
  <c r="D5" i="4" s="1"/>
  <c r="D6" i="4" s="1"/>
  <c r="D7" i="4" s="1"/>
  <c r="D8" i="4" s="1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C14" i="2" l="1"/>
  <c r="C15" i="2" s="1"/>
  <c r="C16" i="2" s="1"/>
  <c r="C17" i="2" l="1"/>
  <c r="C15" i="1"/>
  <c r="C16" i="1" l="1"/>
  <c r="C17" i="1" s="1"/>
  <c r="D20" i="1" s="1"/>
  <c r="C20" i="1"/>
</calcChain>
</file>

<file path=xl/sharedStrings.xml><?xml version="1.0" encoding="utf-8"?>
<sst xmlns="http://schemas.openxmlformats.org/spreadsheetml/2006/main" count="131" uniqueCount="82">
  <si>
    <t>Fees</t>
  </si>
  <si>
    <t>Listing Commission</t>
  </si>
  <si>
    <t>Total Commission</t>
  </si>
  <si>
    <t>Fee Calculation</t>
  </si>
  <si>
    <t>Net Pay</t>
  </si>
  <si>
    <t>Price Tier</t>
  </si>
  <si>
    <t>Minimum 
Price</t>
  </si>
  <si>
    <t>Maximum 
Price</t>
  </si>
  <si>
    <t>Commission 
Split</t>
  </si>
  <si>
    <t>Selling Price</t>
  </si>
  <si>
    <t>Net Commission</t>
  </si>
  <si>
    <t>Split</t>
  </si>
  <si>
    <t>Possible Rates</t>
  </si>
  <si>
    <t>PHRE Split</t>
  </si>
  <si>
    <t>Tier 2</t>
  </si>
  <si>
    <t>Calculator</t>
  </si>
  <si>
    <t>Commission Split</t>
  </si>
  <si>
    <t>Address</t>
  </si>
  <si>
    <t>City</t>
  </si>
  <si>
    <t>Sq Ft</t>
  </si>
  <si>
    <t>Sale Date</t>
  </si>
  <si>
    <t>Sale Price</t>
  </si>
  <si>
    <t>3420 Milburn Street</t>
  </si>
  <si>
    <t>Rocklin</t>
  </si>
  <si>
    <t>2128 Wedgewood</t>
  </si>
  <si>
    <t>Roseville</t>
  </si>
  <si>
    <t>4336 Newland Heights Drive</t>
  </si>
  <si>
    <t>131 Aeolia Drive</t>
  </si>
  <si>
    <t>Auburn</t>
  </si>
  <si>
    <t>12355 Krista Lane</t>
  </si>
  <si>
    <t>1096 Kinnerly Lane</t>
  </si>
  <si>
    <t>Lincoln</t>
  </si>
  <si>
    <t>272 Lariat Loop</t>
  </si>
  <si>
    <t>1255 Copperdale</t>
  </si>
  <si>
    <t>324 Center Point</t>
  </si>
  <si>
    <t>411 Marion Street</t>
  </si>
  <si>
    <t>17523 Oleander</t>
  </si>
  <si>
    <t>Sacramento</t>
  </si>
  <si>
    <t>1044 Lake Street</t>
  </si>
  <si>
    <t>Elk Grove</t>
  </si>
  <si>
    <t>15802 Centennial</t>
  </si>
  <si>
    <t>Davis</t>
  </si>
  <si>
    <t>14313 Clearview</t>
  </si>
  <si>
    <t>12222 South Ann Street</t>
  </si>
  <si>
    <t>2330 West 120 Street</t>
  </si>
  <si>
    <t>7240 Westbrook Drive</t>
  </si>
  <si>
    <t>419 Harlem Avenue</t>
  </si>
  <si>
    <t>9023 Evergreen Lane</t>
  </si>
  <si>
    <t>4230 Madison Street</t>
  </si>
  <si>
    <t>1330 Harrison Street</t>
  </si>
  <si>
    <t>401 Lombard Avenue</t>
  </si>
  <si>
    <t>Fee percentage is calculated on PHRE Split</t>
  </si>
  <si>
    <t>Tier 1</t>
  </si>
  <si>
    <t>Selling_Price</t>
  </si>
  <si>
    <t>PHRE_Commission</t>
  </si>
  <si>
    <t>Created by Dagra on 9/20/2020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</si>
  <si>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</si>
  <si>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</si>
  <si>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</si>
  <si>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</si>
  <si>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</si>
  <si>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</si>
  <si>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</si>
  <si>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</si>
  <si>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</si>
  <si>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</si>
  <si>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</si>
  <si>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</si>
  <si>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</si>
  <si>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</si>
  <si>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</si>
  <si>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</si>
  <si>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</si>
  <si>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</si>
  <si>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</si>
  <si>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</si>
  <si>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Largest(1)</t>
  </si>
  <si>
    <t>Smallest(1)</t>
  </si>
  <si>
    <t>Timeline</t>
  </si>
  <si>
    <t>Values</t>
  </si>
  <si>
    <t>Forecast</t>
  </si>
  <si>
    <t>Confidence Interval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</si>
</sst>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&quot;$&quot;#,##0"/>
    <numFmt numFmtId="166" formatCode="mmmm\ d"/>
    <numFmt numFmtId="167" formatCode="_(&quot;$&quot;* #,##0_);_(&quot;$&quot;* \(#,##0\);_(&quot;$&quot;* &quot;-&quot;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Bodoni MT Black"/>
      <family val="1"/>
    </font>
    <font>
      <sz val="11"/>
      <color theme="1"/>
      <name val="Bodoni MT Black"/>
      <family val="1"/>
    </font>
    <font>
      <sz val="26"/>
      <color theme="1"/>
      <name val="Calibri"/>
      <family val="2"/>
      <scheme val="minor"/>
    </font>
    <font>
      <sz val="16"/>
      <color theme="1"/>
      <name val="Bodoni MT Black"/>
      <family val="1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0"/>
      <color indexed="9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2">
    <xf numFmtId="0" fontId="0" fillId="0" borderId="0" xfId="0"/>
    <xf numFmtId="0" fontId="9" fillId="0" borderId="0" xfId="1"/>
    <xf numFmtId="3" fontId="9" fillId="0" borderId="0" xfId="1" applyNumberFormat="1"/>
    <xf numFmtId="0" fontId="9" fillId="0" borderId="3" xfId="1" applyBorder="1" applyAlignment="1">
      <alignment horizontal="center"/>
    </xf>
    <xf numFmtId="9" fontId="9" fillId="0" borderId="4" xfId="1" applyNumberFormat="1" applyBorder="1"/>
    <xf numFmtId="164" fontId="9" fillId="0" borderId="5" xfId="1" applyNumberFormat="1" applyBorder="1"/>
    <xf numFmtId="0" fontId="9" fillId="0" borderId="6" xfId="1" applyBorder="1" applyAlignment="1">
      <alignment horizontal="center"/>
    </xf>
    <xf numFmtId="9" fontId="9" fillId="0" borderId="7" xfId="1" applyNumberFormat="1" applyBorder="1"/>
    <xf numFmtId="164" fontId="9" fillId="0" borderId="8" xfId="1" applyNumberFormat="1" applyBorder="1"/>
    <xf numFmtId="9" fontId="9" fillId="0" borderId="5" xfId="1" applyNumberFormat="1" applyBorder="1"/>
    <xf numFmtId="0" fontId="9" fillId="3" borderId="0" xfId="1" applyFill="1"/>
    <xf numFmtId="0" fontId="2" fillId="3" borderId="0" xfId="1" applyFont="1" applyFill="1" applyAlignment="1">
      <alignment horizontal="centerContinuous"/>
    </xf>
    <xf numFmtId="0" fontId="9" fillId="3" borderId="0" xfId="1" applyFill="1" applyAlignment="1">
      <alignment horizontal="centerContinuous"/>
    </xf>
    <xf numFmtId="0" fontId="9" fillId="0" borderId="0" xfId="1" applyFill="1"/>
    <xf numFmtId="0" fontId="2" fillId="0" borderId="0" xfId="1" applyFont="1" applyFill="1" applyAlignment="1">
      <alignment horizontal="centerContinuous"/>
    </xf>
    <xf numFmtId="0" fontId="9" fillId="0" borderId="0" xfId="1" applyFill="1" applyAlignment="1">
      <alignment horizontal="centerContinuous"/>
    </xf>
    <xf numFmtId="9" fontId="9" fillId="0" borderId="3" xfId="1" applyNumberFormat="1" applyBorder="1"/>
    <xf numFmtId="9" fontId="9" fillId="0" borderId="6" xfId="1" applyNumberFormat="1" applyBorder="1"/>
    <xf numFmtId="0" fontId="9" fillId="0" borderId="9" xfId="1" applyBorder="1" applyAlignment="1">
      <alignment horizontal="center"/>
    </xf>
    <xf numFmtId="9" fontId="9" fillId="0" borderId="10" xfId="1" applyNumberFormat="1" applyBorder="1"/>
    <xf numFmtId="164" fontId="9" fillId="0" borderId="11" xfId="1" applyNumberFormat="1" applyBorder="1"/>
    <xf numFmtId="0" fontId="1" fillId="0" borderId="12" xfId="1" applyFont="1" applyBorder="1" applyAlignment="1">
      <alignment horizontal="center"/>
    </xf>
    <xf numFmtId="0" fontId="1" fillId="0" borderId="13" xfId="1" applyFont="1" applyBorder="1" applyAlignment="1">
      <alignment horizontal="center" wrapText="1"/>
    </xf>
    <xf numFmtId="0" fontId="1" fillId="0" borderId="14" xfId="1" applyFont="1" applyBorder="1" applyAlignment="1">
      <alignment horizontal="center"/>
    </xf>
    <xf numFmtId="0" fontId="9" fillId="0" borderId="9" xfId="1" applyBorder="1"/>
    <xf numFmtId="0" fontId="1" fillId="0" borderId="13" xfId="1" applyFont="1" applyBorder="1" applyAlignment="1">
      <alignment horizontal="center"/>
    </xf>
    <xf numFmtId="0" fontId="1" fillId="2" borderId="1" xfId="1" applyFont="1" applyFill="1" applyBorder="1"/>
    <xf numFmtId="0" fontId="1" fillId="2" borderId="3" xfId="1" applyFont="1" applyFill="1" applyBorder="1"/>
    <xf numFmtId="0" fontId="1" fillId="2" borderId="6" xfId="1" applyFont="1" applyFill="1" applyBorder="1"/>
    <xf numFmtId="0" fontId="3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9" fillId="4" borderId="0" xfId="1" applyFill="1"/>
    <xf numFmtId="0" fontId="2" fillId="4" borderId="0" xfId="1" applyFont="1" applyFill="1" applyAlignment="1">
      <alignment horizontal="centerContinuous"/>
    </xf>
    <xf numFmtId="0" fontId="9" fillId="4" borderId="0" xfId="1" applyFill="1" applyAlignment="1">
      <alignment horizontal="centerContinuous"/>
    </xf>
    <xf numFmtId="0" fontId="1" fillId="4" borderId="1" xfId="1" applyFont="1" applyFill="1" applyBorder="1"/>
    <xf numFmtId="0" fontId="1" fillId="4" borderId="3" xfId="1" applyFont="1" applyFill="1" applyBorder="1"/>
    <xf numFmtId="0" fontId="1" fillId="4" borderId="6" xfId="1" applyFont="1" applyFill="1" applyBorder="1"/>
    <xf numFmtId="0" fontId="6" fillId="0" borderId="0" xfId="1" applyFont="1" applyAlignment="1">
      <alignment horizontal="centerContinuous"/>
    </xf>
    <xf numFmtId="0" fontId="6" fillId="0" borderId="0" xfId="1" applyFont="1" applyAlignment="1">
      <alignment horizontal="centerContinuous" vertical="top"/>
    </xf>
    <xf numFmtId="0" fontId="9" fillId="0" borderId="0" xfId="1" applyAlignment="1">
      <alignment horizontal="centerContinuous"/>
    </xf>
    <xf numFmtId="0" fontId="1" fillId="0" borderId="16" xfId="1" applyFont="1" applyBorder="1" applyAlignment="1">
      <alignment horizontal="center"/>
    </xf>
    <xf numFmtId="0" fontId="9" fillId="0" borderId="16" xfId="1" applyFill="1" applyBorder="1"/>
    <xf numFmtId="14" fontId="9" fillId="0" borderId="16" xfId="1" applyNumberFormat="1" applyFill="1" applyBorder="1"/>
    <xf numFmtId="165" fontId="9" fillId="0" borderId="16" xfId="1" applyNumberFormat="1" applyFill="1" applyBorder="1"/>
    <xf numFmtId="166" fontId="7" fillId="0" borderId="0" xfId="1" applyNumberFormat="1" applyFont="1" applyAlignment="1">
      <alignment horizontal="centerContinuous"/>
    </xf>
    <xf numFmtId="167" fontId="9" fillId="0" borderId="10" xfId="1" applyNumberFormat="1" applyBorder="1"/>
    <xf numFmtId="167" fontId="9" fillId="0" borderId="4" xfId="1" applyNumberFormat="1" applyBorder="1"/>
    <xf numFmtId="167" fontId="9" fillId="0" borderId="7" xfId="1" applyNumberFormat="1" applyBorder="1"/>
    <xf numFmtId="167" fontId="9" fillId="0" borderId="2" xfId="1" applyNumberFormat="1" applyBorder="1"/>
    <xf numFmtId="167" fontId="9" fillId="0" borderId="5" xfId="1" applyNumberFormat="1" applyBorder="1"/>
    <xf numFmtId="167" fontId="9" fillId="0" borderId="8" xfId="1" applyNumberFormat="1" applyBorder="1"/>
    <xf numFmtId="0" fontId="8" fillId="0" borderId="0" xfId="1" applyFont="1" applyFill="1" applyBorder="1"/>
    <xf numFmtId="0" fontId="5" fillId="0" borderId="15" xfId="1" applyFont="1" applyBorder="1" applyAlignment="1">
      <alignment horizontal="center" vertical="center"/>
    </xf>
    <xf numFmtId="167" fontId="9" fillId="0" borderId="11" xfId="1" applyNumberFormat="1" applyBorder="1"/>
    <xf numFmtId="0" fontId="0" fillId="0" borderId="0" xfId="0" applyFill="1" applyBorder="1" applyAlignment="1"/>
    <xf numFmtId="167" fontId="0" fillId="0" borderId="0" xfId="0" applyNumberFormat="1" applyFill="1" applyBorder="1" applyAlignment="1"/>
    <xf numFmtId="0" fontId="0" fillId="0" borderId="18" xfId="0" applyFill="1" applyBorder="1" applyAlignment="1"/>
    <xf numFmtId="167" fontId="0" fillId="0" borderId="18" xfId="0" applyNumberFormat="1" applyFill="1" applyBorder="1" applyAlignment="1"/>
    <xf numFmtId="0" fontId="10" fillId="5" borderId="19" xfId="0" applyFont="1" applyFill="1" applyBorder="1" applyAlignment="1">
      <alignment horizontal="left"/>
    </xf>
    <xf numFmtId="0" fontId="10" fillId="5" borderId="17" xfId="0" applyFont="1" applyFill="1" applyBorder="1" applyAlignment="1">
      <alignment horizontal="left"/>
    </xf>
    <xf numFmtId="0" fontId="0" fillId="0" borderId="20" xfId="0" applyFill="1" applyBorder="1" applyAlignment="1"/>
    <xf numFmtId="0" fontId="11" fillId="6" borderId="0" xfId="0" applyFont="1" applyFill="1" applyBorder="1" applyAlignment="1">
      <alignment horizontal="left"/>
    </xf>
    <xf numFmtId="0" fontId="12" fillId="6" borderId="20" xfId="0" applyFont="1" applyFill="1" applyBorder="1" applyAlignment="1">
      <alignment horizontal="left"/>
    </xf>
    <xf numFmtId="0" fontId="11" fillId="6" borderId="18" xfId="0" applyFont="1" applyFill="1" applyBorder="1" applyAlignment="1">
      <alignment horizontal="left"/>
    </xf>
    <xf numFmtId="0" fontId="13" fillId="5" borderId="17" xfId="0" applyFont="1" applyFill="1" applyBorder="1" applyAlignment="1">
      <alignment horizontal="right"/>
    </xf>
    <xf numFmtId="0" fontId="13" fillId="5" borderId="19" xfId="0" applyFont="1" applyFill="1" applyBorder="1" applyAlignment="1">
      <alignment horizontal="right"/>
    </xf>
    <xf numFmtId="3" fontId="13" fillId="5" borderId="19" xfId="0" applyNumberFormat="1" applyFont="1" applyFill="1" applyBorder="1" applyAlignment="1">
      <alignment horizontal="right"/>
    </xf>
    <xf numFmtId="167" fontId="0" fillId="7" borderId="0" xfId="0" applyNumberFormat="1" applyFill="1" applyBorder="1" applyAlignment="1"/>
    <xf numFmtId="0" fontId="14" fillId="0" borderId="0" xfId="0" applyFont="1" applyFill="1" applyBorder="1" applyAlignment="1">
      <alignment vertical="top" wrapText="1"/>
    </xf>
    <xf numFmtId="0" fontId="15" fillId="0" borderId="21" xfId="0" applyFont="1" applyFill="1" applyBorder="1" applyAlignment="1">
      <alignment horizontal="centerContinuous"/>
    </xf>
    <xf numFmtId="14" fontId="0" fillId="0" borderId="0" xfId="0" applyNumberFormat="1"/>
    <xf numFmtId="165" fontId="0" fillId="0" borderId="0" xfId="0" applyNumberFormat="1"/>
  </cellXfs>
  <cellStyles count="2">
    <cellStyle name="Normal" xfId="0" builtinId="0"/>
    <cellStyle name="Normal#pfnQYTawpRfSefB3jEzMuQICV0/XepWZRjRrEvIb0c8=" xfId="1" xr:uid="{00000000-0005-0000-0000-000001000000}"/>
  </cellStyles>
  <dxfs count="3">
    <dxf>
      <numFmt numFmtId="165" formatCode="&quot;$&quot;#,##0"/>
    </dxf>
    <dxf>
      <numFmt numFmtId="165" formatCode="&quot;$&quot;#,##0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Forecast!$B$1</c:f>
              <c:strCache>
                <c:ptCount val="1"/>
                <c:pt idx="0">
                  <c:v>Values</c:v>
                </c:pt>
              </c:strCache>
            </c:strRef>
          </c:tx>
          <c:spPr>
            <a:solidFill>
              <a:schemeClr val="accent1"/>
            </a:solidFill>
            <a:ln w="12700">
              <a:solidFill>
                <a:srgbClr val="FFFFFF"/>
              </a:solidFill>
              <a:prstDash val="solid"/>
            </a:ln>
            <a:effectLst/>
          </c:spPr>
          <c:invertIfNegative val="0"/>
          <c:val>
            <c:numRef>
              <c:f>Forecast!$B$2:$B$37</c:f>
              <c:numCache>
                <c:formatCode>"$"#,##0</c:formatCode>
                <c:ptCount val="36"/>
                <c:pt idx="0">
                  <c:v>228900</c:v>
                </c:pt>
                <c:pt idx="1">
                  <c:v>345000</c:v>
                </c:pt>
                <c:pt idx="2">
                  <c:v>327000</c:v>
                </c:pt>
                <c:pt idx="3">
                  <c:v>385000</c:v>
                </c:pt>
                <c:pt idx="4">
                  <c:v>260000</c:v>
                </c:pt>
                <c:pt idx="5">
                  <c:v>238000</c:v>
                </c:pt>
                <c:pt idx="6">
                  <c:v>265900</c:v>
                </c:pt>
                <c:pt idx="7">
                  <c:v>237000</c:v>
                </c:pt>
                <c:pt idx="8">
                  <c:v>319000</c:v>
                </c:pt>
                <c:pt idx="9">
                  <c:v>315000</c:v>
                </c:pt>
                <c:pt idx="10">
                  <c:v>415000</c:v>
                </c:pt>
                <c:pt idx="11">
                  <c:v>505500</c:v>
                </c:pt>
                <c:pt idx="12">
                  <c:v>340000</c:v>
                </c:pt>
                <c:pt idx="13">
                  <c:v>440000</c:v>
                </c:pt>
                <c:pt idx="14">
                  <c:v>425000</c:v>
                </c:pt>
                <c:pt idx="15">
                  <c:v>310000</c:v>
                </c:pt>
                <c:pt idx="16">
                  <c:v>523000</c:v>
                </c:pt>
                <c:pt idx="17">
                  <c:v>500000</c:v>
                </c:pt>
                <c:pt idx="18">
                  <c:v>435750</c:v>
                </c:pt>
                <c:pt idx="19">
                  <c:v>475000</c:v>
                </c:pt>
                <c:pt idx="20">
                  <c:v>465000</c:v>
                </c:pt>
                <c:pt idx="21">
                  <c:v>398000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B-4347-B29B-8AAAA217AD63}"/>
            </c:ext>
          </c:extLst>
        </c:ser>
        <c:ser>
          <c:idx val="1"/>
          <c:order val="1"/>
          <c:tx>
            <c:strRef>
              <c:f>Forecast!$C$1</c:f>
              <c:strCache>
                <c:ptCount val="1"/>
                <c:pt idx="0">
                  <c:v>Forecast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rgbClr val="FFFFFF"/>
              </a:solidFill>
              <a:prstDash val="solid"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Forecast!$D$2:$D$37</c:f>
                <c:numCache>
                  <c:formatCode>General</c:formatCode>
                  <c:ptCount val="36"/>
                  <c:pt idx="22">
                    <c:v>138633.90198416571</c:v>
                  </c:pt>
                  <c:pt idx="23">
                    <c:v>139339.21005324906</c:v>
                  </c:pt>
                  <c:pt idx="24">
                    <c:v>140054.8951911495</c:v>
                  </c:pt>
                  <c:pt idx="25">
                    <c:v>140780.93565640933</c:v>
                  </c:pt>
                  <c:pt idx="26">
                    <c:v>141517.30787734609</c:v>
                  </c:pt>
                  <c:pt idx="27">
                    <c:v>142263.9865158922</c:v>
                  </c:pt>
                  <c:pt idx="28">
                    <c:v>143020.94453134757</c:v>
                  </c:pt>
                  <c:pt idx="29">
                    <c:v>143788.153243943</c:v>
                  </c:pt>
                  <c:pt idx="30">
                    <c:v>144565.58239811452</c:v>
                  </c:pt>
                  <c:pt idx="31">
                    <c:v>145353.20022539428</c:v>
                  </c:pt>
                  <c:pt idx="32">
                    <c:v>146150.97350682874</c:v>
                  </c:pt>
                  <c:pt idx="33">
                    <c:v>146958.8676348392</c:v>
                  </c:pt>
                  <c:pt idx="34">
                    <c:v>147776.84667444497</c:v>
                  </c:pt>
                  <c:pt idx="35">
                    <c:v>147895.42004091488</c:v>
                  </c:pt>
                </c:numCache>
              </c:numRef>
            </c:plus>
            <c:minus>
              <c:numRef>
                <c:f>Forecast!$D$2:$D$37</c:f>
                <c:numCache>
                  <c:formatCode>General</c:formatCode>
                  <c:ptCount val="36"/>
                  <c:pt idx="22">
                    <c:v>138633.90198416571</c:v>
                  </c:pt>
                  <c:pt idx="23">
                    <c:v>139339.21005324906</c:v>
                  </c:pt>
                  <c:pt idx="24">
                    <c:v>140054.8951911495</c:v>
                  </c:pt>
                  <c:pt idx="25">
                    <c:v>140780.93565640933</c:v>
                  </c:pt>
                  <c:pt idx="26">
                    <c:v>141517.30787734609</c:v>
                  </c:pt>
                  <c:pt idx="27">
                    <c:v>142263.9865158922</c:v>
                  </c:pt>
                  <c:pt idx="28">
                    <c:v>143020.94453134757</c:v>
                  </c:pt>
                  <c:pt idx="29">
                    <c:v>143788.153243943</c:v>
                  </c:pt>
                  <c:pt idx="30">
                    <c:v>144565.58239811452</c:v>
                  </c:pt>
                  <c:pt idx="31">
                    <c:v>145353.20022539428</c:v>
                  </c:pt>
                  <c:pt idx="32">
                    <c:v>146150.97350682874</c:v>
                  </c:pt>
                  <c:pt idx="33">
                    <c:v>146958.8676348392</c:v>
                  </c:pt>
                  <c:pt idx="34">
                    <c:v>147776.84667444497</c:v>
                  </c:pt>
                  <c:pt idx="35">
                    <c:v>147895.42004091488</c:v>
                  </c:pt>
                </c:numCache>
              </c:numRef>
            </c:minus>
            <c:spPr>
              <a:noFill/>
              <a:ln w="9525" cap="flat" cmpd="sng" algn="ctr">
                <a:solidFill>
                  <a:srgbClr val="595959">
                    <a:alpha val="40392"/>
                  </a:srgbClr>
                </a:solidFill>
                <a:prstDash val="solid"/>
                <a:round/>
              </a:ln>
              <a:effectLst/>
            </c:spPr>
          </c:errBars>
          <c:cat>
            <c:numRef>
              <c:f>Forecast!$A$2:$A$37</c:f>
              <c:numCache>
                <c:formatCode>m/d/yyyy</c:formatCode>
                <c:ptCount val="36"/>
                <c:pt idx="0">
                  <c:v>44004</c:v>
                </c:pt>
                <c:pt idx="1">
                  <c:v>44011</c:v>
                </c:pt>
                <c:pt idx="2">
                  <c:v>44018</c:v>
                </c:pt>
                <c:pt idx="3">
                  <c:v>44025</c:v>
                </c:pt>
                <c:pt idx="4">
                  <c:v>44032</c:v>
                </c:pt>
                <c:pt idx="5">
                  <c:v>44039</c:v>
                </c:pt>
                <c:pt idx="6">
                  <c:v>44046</c:v>
                </c:pt>
                <c:pt idx="7">
                  <c:v>44053</c:v>
                </c:pt>
                <c:pt idx="8">
                  <c:v>44060</c:v>
                </c:pt>
                <c:pt idx="9">
                  <c:v>44067</c:v>
                </c:pt>
                <c:pt idx="10">
                  <c:v>44074</c:v>
                </c:pt>
                <c:pt idx="11">
                  <c:v>44081</c:v>
                </c:pt>
                <c:pt idx="12">
                  <c:v>44088</c:v>
                </c:pt>
                <c:pt idx="13">
                  <c:v>44095</c:v>
                </c:pt>
                <c:pt idx="14">
                  <c:v>44102</c:v>
                </c:pt>
                <c:pt idx="15">
                  <c:v>44109</c:v>
                </c:pt>
                <c:pt idx="16">
                  <c:v>44116</c:v>
                </c:pt>
                <c:pt idx="17">
                  <c:v>44123</c:v>
                </c:pt>
                <c:pt idx="18">
                  <c:v>44130</c:v>
                </c:pt>
                <c:pt idx="19">
                  <c:v>44137</c:v>
                </c:pt>
                <c:pt idx="20">
                  <c:v>44144</c:v>
                </c:pt>
                <c:pt idx="21">
                  <c:v>44151</c:v>
                </c:pt>
                <c:pt idx="22">
                  <c:v>44158</c:v>
                </c:pt>
                <c:pt idx="23">
                  <c:v>44165</c:v>
                </c:pt>
                <c:pt idx="24">
                  <c:v>44172</c:v>
                </c:pt>
                <c:pt idx="25">
                  <c:v>44179</c:v>
                </c:pt>
                <c:pt idx="26">
                  <c:v>44186</c:v>
                </c:pt>
                <c:pt idx="27">
                  <c:v>44193</c:v>
                </c:pt>
                <c:pt idx="28">
                  <c:v>44200</c:v>
                </c:pt>
                <c:pt idx="29">
                  <c:v>44207</c:v>
                </c:pt>
                <c:pt idx="30">
                  <c:v>44214</c:v>
                </c:pt>
                <c:pt idx="31">
                  <c:v>44221</c:v>
                </c:pt>
                <c:pt idx="32">
                  <c:v>44228</c:v>
                </c:pt>
                <c:pt idx="33">
                  <c:v>44235</c:v>
                </c:pt>
                <c:pt idx="34">
                  <c:v>44242</c:v>
                </c:pt>
                <c:pt idx="35">
                  <c:v>44243</c:v>
                </c:pt>
              </c:numCache>
            </c:numRef>
          </c:cat>
          <c:val>
            <c:numRef>
              <c:f>Forecast!$C$2:$C$37</c:f>
              <c:numCache>
                <c:formatCode>General</c:formatCode>
                <c:ptCount val="36"/>
                <c:pt idx="22" formatCode="&quot;$&quot;#,##0">
                  <c:v>484572.322195452</c:v>
                </c:pt>
                <c:pt idx="23" formatCode="&quot;$&quot;#,##0">
                  <c:v>494940.44190119754</c:v>
                </c:pt>
                <c:pt idx="24" formatCode="&quot;$&quot;#,##0">
                  <c:v>505308.56160694314</c:v>
                </c:pt>
                <c:pt idx="25" formatCode="&quot;$&quot;#,##0">
                  <c:v>515676.68131268874</c:v>
                </c:pt>
                <c:pt idx="26" formatCode="&quot;$&quot;#,##0">
                  <c:v>526044.80101843434</c:v>
                </c:pt>
                <c:pt idx="27" formatCode="&quot;$&quot;#,##0">
                  <c:v>536412.92072417983</c:v>
                </c:pt>
                <c:pt idx="28" formatCode="&quot;$&quot;#,##0">
                  <c:v>546781.04042992543</c:v>
                </c:pt>
                <c:pt idx="29" formatCode="&quot;$&quot;#,##0">
                  <c:v>557149.16013567103</c:v>
                </c:pt>
                <c:pt idx="30" formatCode="&quot;$&quot;#,##0">
                  <c:v>567517.27984141663</c:v>
                </c:pt>
                <c:pt idx="31" formatCode="&quot;$&quot;#,##0">
                  <c:v>577885.39954716223</c:v>
                </c:pt>
                <c:pt idx="32" formatCode="&quot;$&quot;#,##0">
                  <c:v>588253.51925290783</c:v>
                </c:pt>
                <c:pt idx="33" formatCode="&quot;$&quot;#,##0">
                  <c:v>598621.63895865344</c:v>
                </c:pt>
                <c:pt idx="34" formatCode="&quot;$&quot;#,##0">
                  <c:v>608989.75866439892</c:v>
                </c:pt>
                <c:pt idx="35" formatCode="&quot;$&quot;#,##0">
                  <c:v>610470.91862236254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B-4347-B29B-8AAAA217AD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32219440"/>
        <c:axId val="433838328"/>
      </c:barChart>
      <c:catAx>
        <c:axId val="832219440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838328"/>
        <c:crosses val="autoZero"/>
        <c:auto val="1"/>
        <c:lblAlgn val="ctr"/>
        <c:lblOffset val="100"/>
        <c:noMultiLvlLbl val="0"/>
      </c:catAx>
      <c:valAx>
        <c:axId val="433838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22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9525</xdr:rowOff>
    </xdr:from>
    <xdr:to>
      <xdr:col>1</xdr:col>
      <xdr:colOff>804294</xdr:colOff>
      <xdr:row>3</xdr:row>
      <xdr:rowOff>78869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7C6114-583F-4EAA-8125-C17B89F3C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0025"/>
          <a:ext cx="1728219" cy="8503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9525</xdr:rowOff>
    </xdr:from>
    <xdr:to>
      <xdr:col>1</xdr:col>
      <xdr:colOff>804294</xdr:colOff>
      <xdr:row>3</xdr:row>
      <xdr:rowOff>78869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0025"/>
          <a:ext cx="1728219" cy="8503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76200</xdr:rowOff>
    </xdr:from>
    <xdr:to>
      <xdr:col>1</xdr:col>
      <xdr:colOff>775719</xdr:colOff>
      <xdr:row>3</xdr:row>
      <xdr:rowOff>12194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66700"/>
          <a:ext cx="1728219" cy="8503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1371599</xdr:colOff>
      <xdr:row>0</xdr:row>
      <xdr:rowOff>14286</xdr:rowOff>
    </xdr:from>
    <xdr:to>
      <xdr:col>16</xdr:col>
      <xdr:colOff>28574</xdr:colOff>
      <xdr:row>19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534275-A8A7-4342-8724-608BCC817A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95249</xdr:rowOff>
    </xdr:from>
    <xdr:to>
      <xdr:col>1</xdr:col>
      <xdr:colOff>628650</xdr:colOff>
      <xdr:row>2</xdr:row>
      <xdr:rowOff>373138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5249"/>
          <a:ext cx="2190750" cy="107798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0773C2-39B4-436D-8797-5D6BEB3FD9CD}" name="Table1" displayName="Table1" ref="A1:D37" totalsRowShown="0">
  <autoFilter ref="A1:D37" xr:uid="{85770ED5-FCCD-4D84-A902-A166A81B58EB}"/>
  <tableColumns count="4">
    <tableColumn id="1" xr3:uid="{16033721-C377-4DFC-B384-58480854F8E9}" name="Timeline" dataDxfId="2"/>
    <tableColumn id="2" xr3:uid="{B360D7D0-8912-479C-89D4-2C15A7595F05}" name="Values"/>
    <tableColumn id="3" xr3:uid="{59FE38FC-FA2D-42AF-9244-764000D7EA8D}" name="Forecast" dataDxfId="1">
      <calculatedColumnFormula>_xlfn.FORECAST.ETS(A2,$B$2:$B$23,$A$2:$A$23,1,1)</calculatedColumnFormula>
    </tableColumn>
    <tableColumn id="4" xr3:uid="{8E1A783F-578C-44FA-8093-22D31093AEC6}" name="Confidence Interval" dataDxfId="0">
      <calculatedColumnFormula>_xlfn.FORECAST.ETS.CONFINT(A2,$B$2:$B$23,$A$2:$A$23,0.95,1,1)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4D52-DD2E-4A3F-86A2-56CE10AEDE42}">
  <sheetPr>
    <tabColor theme="0" tint="-0.249977111117893"/>
  </sheetPr>
  <dimension ref="A1:F28"/>
  <sheetViews>
    <sheetView topLeftCell="A6" workbookViewId="0">
      <selection activeCell="B20" sqref="B20:D28"/>
    </sheetView>
  </sheetViews>
  <sheetFormatPr defaultRowHeight="15" x14ac:dyDescent="0.25"/>
  <cols>
    <col min="1" max="2" width="18.28515625" style="1" bestFit="1" customWidth="1"/>
    <col min="3" max="3" width="15.42578125" style="1" bestFit="1" customWidth="1"/>
    <col min="4" max="4" width="13.7109375" style="1" bestFit="1" customWidth="1"/>
    <col min="5" max="5" width="7.85546875" style="1" bestFit="1" customWidth="1"/>
    <col min="6" max="6" width="6.140625" style="1" bestFit="1" customWidth="1"/>
  </cols>
  <sheetData>
    <row r="1" spans="1:5" x14ac:dyDescent="0.25">
      <c r="A1" s="10"/>
      <c r="B1" s="10"/>
      <c r="C1" s="10"/>
      <c r="D1" s="10"/>
      <c r="E1" s="10"/>
    </row>
    <row r="2" spans="1:5" ht="30.75" customHeight="1" x14ac:dyDescent="0.4">
      <c r="A2" s="29"/>
      <c r="B2" s="30"/>
      <c r="C2" s="37" t="s">
        <v>16</v>
      </c>
      <c r="D2" s="37"/>
      <c r="E2" s="37"/>
    </row>
    <row r="3" spans="1:5" ht="30.75" customHeight="1" x14ac:dyDescent="0.4">
      <c r="A3" s="29"/>
      <c r="B3" s="30"/>
      <c r="C3" s="38" t="s">
        <v>15</v>
      </c>
      <c r="D3" s="37"/>
      <c r="E3" s="37"/>
    </row>
    <row r="4" spans="1:5" ht="15" customHeight="1" x14ac:dyDescent="0.4">
      <c r="A4" s="11"/>
      <c r="B4" s="12"/>
      <c r="C4" s="12"/>
      <c r="D4" s="12"/>
      <c r="E4" s="12"/>
    </row>
    <row r="5" spans="1:5" ht="15" customHeight="1" thickBot="1" x14ac:dyDescent="0.45">
      <c r="A5" s="14"/>
      <c r="B5" s="15"/>
      <c r="C5" s="15"/>
      <c r="D5" s="15"/>
      <c r="E5" s="15"/>
    </row>
    <row r="6" spans="1:5" ht="30" x14ac:dyDescent="0.25">
      <c r="A6" s="21" t="s">
        <v>5</v>
      </c>
      <c r="B6" s="22" t="s">
        <v>6</v>
      </c>
      <c r="C6" s="22" t="s">
        <v>7</v>
      </c>
      <c r="D6" s="22" t="s">
        <v>8</v>
      </c>
      <c r="E6" s="23" t="s">
        <v>0</v>
      </c>
    </row>
    <row r="7" spans="1:5" x14ac:dyDescent="0.25">
      <c r="A7" s="18">
        <v>1</v>
      </c>
      <c r="B7" s="45">
        <v>0</v>
      </c>
      <c r="C7" s="45">
        <v>1499999</v>
      </c>
      <c r="D7" s="19">
        <v>0.25</v>
      </c>
      <c r="E7" s="20">
        <v>0.09</v>
      </c>
    </row>
    <row r="8" spans="1:5" x14ac:dyDescent="0.25">
      <c r="A8" s="3">
        <v>2</v>
      </c>
      <c r="B8" s="46">
        <v>1500000</v>
      </c>
      <c r="C8" s="46">
        <v>5499999</v>
      </c>
      <c r="D8" s="4">
        <v>0.35</v>
      </c>
      <c r="E8" s="5">
        <v>0.11</v>
      </c>
    </row>
    <row r="9" spans="1:5" x14ac:dyDescent="0.25">
      <c r="A9" s="3">
        <v>3</v>
      </c>
      <c r="B9" s="46">
        <v>5500000</v>
      </c>
      <c r="C9" s="46">
        <v>9499999</v>
      </c>
      <c r="D9" s="4">
        <v>0.45</v>
      </c>
      <c r="E9" s="5">
        <v>0.125</v>
      </c>
    </row>
    <row r="10" spans="1:5" ht="15.75" thickBot="1" x14ac:dyDescent="0.3">
      <c r="A10" s="6">
        <v>4</v>
      </c>
      <c r="B10" s="47">
        <v>9500000</v>
      </c>
      <c r="C10" s="47">
        <v>13499999</v>
      </c>
      <c r="D10" s="7">
        <v>0.55000000000000004</v>
      </c>
      <c r="E10" s="8">
        <v>0.13500000000000001</v>
      </c>
    </row>
    <row r="11" spans="1:5" ht="15.75" thickBot="1" x14ac:dyDescent="0.3">
      <c r="A11" s="13"/>
      <c r="B11" s="13"/>
      <c r="C11" s="13"/>
      <c r="D11" s="13"/>
      <c r="E11" s="13"/>
    </row>
    <row r="12" spans="1:5" x14ac:dyDescent="0.25">
      <c r="B12" s="26" t="s">
        <v>9</v>
      </c>
      <c r="C12" s="48">
        <v>1000000</v>
      </c>
    </row>
    <row r="13" spans="1:5" x14ac:dyDescent="0.25">
      <c r="B13" s="27" t="s">
        <v>1</v>
      </c>
      <c r="C13" s="9">
        <v>0.06</v>
      </c>
    </row>
    <row r="14" spans="1:5" x14ac:dyDescent="0.25">
      <c r="B14" s="27" t="s">
        <v>2</v>
      </c>
      <c r="C14" s="49">
        <f>C13*C12</f>
        <v>60000</v>
      </c>
    </row>
    <row r="15" spans="1:5" x14ac:dyDescent="0.25">
      <c r="B15" s="27" t="s">
        <v>13</v>
      </c>
      <c r="C15" s="49">
        <f>IF(C12&lt;=C7,C14*D7,IF(C12&lt;=C8,C14*D8,IF(C12&lt;=C9,C14*D9,IF(C12&gt;=B10,C14*D10))))</f>
        <v>15000</v>
      </c>
    </row>
    <row r="16" spans="1:5" x14ac:dyDescent="0.25">
      <c r="B16" s="27" t="s">
        <v>3</v>
      </c>
      <c r="C16" s="49">
        <f>IF(C12&lt;=C7,C15*E7,IF(C12&lt;=C8,C15*E8,IF(C12&lt;=C9,C15*E9,IF(C12&gt;=B10,C15*E10))))</f>
        <v>1350</v>
      </c>
    </row>
    <row r="17" spans="1:5" ht="15.75" thickBot="1" x14ac:dyDescent="0.3">
      <c r="B17" s="28" t="s">
        <v>10</v>
      </c>
      <c r="C17" s="50">
        <f>C15-C16</f>
        <v>13650</v>
      </c>
    </row>
    <row r="18" spans="1:5" ht="15.75" thickBot="1" x14ac:dyDescent="0.3"/>
    <row r="19" spans="1:5" x14ac:dyDescent="0.25">
      <c r="B19" s="21" t="s">
        <v>12</v>
      </c>
      <c r="C19" s="25" t="s">
        <v>11</v>
      </c>
      <c r="D19" s="23" t="s">
        <v>4</v>
      </c>
    </row>
    <row r="20" spans="1:5" x14ac:dyDescent="0.25">
      <c r="B20" s="24"/>
      <c r="C20" s="45">
        <f>C15</f>
        <v>15000</v>
      </c>
      <c r="D20" s="53">
        <f>C17</f>
        <v>13650</v>
      </c>
    </row>
    <row r="21" spans="1:5" x14ac:dyDescent="0.25">
      <c r="B21" s="16">
        <v>0.25</v>
      </c>
      <c r="C21" s="46">
        <f t="dataTable" ref="C21:D28" dt2D="0" dtr="0" r1="D7"/>
        <v>15000</v>
      </c>
      <c r="D21" s="49">
        <v>13650</v>
      </c>
    </row>
    <row r="22" spans="1:5" x14ac:dyDescent="0.25">
      <c r="B22" s="16">
        <v>0.3</v>
      </c>
      <c r="C22" s="46">
        <v>18000</v>
      </c>
      <c r="D22" s="49">
        <v>16380</v>
      </c>
      <c r="E22" s="2"/>
    </row>
    <row r="23" spans="1:5" x14ac:dyDescent="0.25">
      <c r="A23" s="52" t="s">
        <v>52</v>
      </c>
      <c r="B23" s="16">
        <v>0.35</v>
      </c>
      <c r="C23" s="46">
        <v>21000</v>
      </c>
      <c r="D23" s="49">
        <v>19110</v>
      </c>
      <c r="E23" s="2"/>
    </row>
    <row r="24" spans="1:5" x14ac:dyDescent="0.25">
      <c r="A24" s="52"/>
      <c r="B24" s="16">
        <v>0.4</v>
      </c>
      <c r="C24" s="46">
        <v>24000</v>
      </c>
      <c r="D24" s="49">
        <v>21840</v>
      </c>
      <c r="E24" s="2"/>
    </row>
    <row r="25" spans="1:5" x14ac:dyDescent="0.25">
      <c r="A25" s="52"/>
      <c r="B25" s="16">
        <v>0.45</v>
      </c>
      <c r="C25" s="46">
        <v>27000</v>
      </c>
      <c r="D25" s="49">
        <v>24570</v>
      </c>
      <c r="E25" s="2"/>
    </row>
    <row r="26" spans="1:5" x14ac:dyDescent="0.25">
      <c r="B26" s="16">
        <v>0.5</v>
      </c>
      <c r="C26" s="46">
        <v>30000</v>
      </c>
      <c r="D26" s="49">
        <v>27300</v>
      </c>
      <c r="E26" s="2"/>
    </row>
    <row r="27" spans="1:5" x14ac:dyDescent="0.25">
      <c r="B27" s="16">
        <v>0.55000000000000004</v>
      </c>
      <c r="C27" s="46">
        <v>33000</v>
      </c>
      <c r="D27" s="49">
        <v>30030</v>
      </c>
      <c r="E27" s="2"/>
    </row>
    <row r="28" spans="1:5" ht="15.75" thickBot="1" x14ac:dyDescent="0.3">
      <c r="B28" s="17">
        <v>0.6</v>
      </c>
      <c r="C28" s="47">
        <v>36000</v>
      </c>
      <c r="D28" s="50">
        <v>32760</v>
      </c>
    </row>
  </sheetData>
  <mergeCells count="1">
    <mergeCell ref="A23:A2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F28"/>
  <sheetViews>
    <sheetView topLeftCell="A8" workbookViewId="0">
      <selection activeCell="C20" sqref="C20:D28"/>
    </sheetView>
  </sheetViews>
  <sheetFormatPr defaultRowHeight="15" x14ac:dyDescent="0.25"/>
  <cols>
    <col min="1" max="2" width="18.28515625" style="1" bestFit="1" customWidth="1"/>
    <col min="3" max="3" width="15.42578125" style="1" bestFit="1" customWidth="1"/>
    <col min="4" max="4" width="13.7109375" style="1" bestFit="1" customWidth="1"/>
    <col min="5" max="5" width="7.85546875" style="1" bestFit="1" customWidth="1"/>
    <col min="6" max="6" width="6.140625" style="1" bestFit="1" customWidth="1"/>
  </cols>
  <sheetData>
    <row r="1" spans="1:5" x14ac:dyDescent="0.25">
      <c r="A1" s="10"/>
      <c r="B1" s="10"/>
      <c r="C1" s="10"/>
      <c r="D1" s="10"/>
      <c r="E1" s="10"/>
    </row>
    <row r="2" spans="1:5" ht="30.75" customHeight="1" x14ac:dyDescent="0.4">
      <c r="A2" s="29"/>
      <c r="B2" s="30"/>
      <c r="C2" s="37" t="s">
        <v>16</v>
      </c>
      <c r="D2" s="37"/>
      <c r="E2" s="37"/>
    </row>
    <row r="3" spans="1:5" ht="30.75" customHeight="1" x14ac:dyDescent="0.4">
      <c r="A3" s="29"/>
      <c r="B3" s="30"/>
      <c r="C3" s="38" t="s">
        <v>15</v>
      </c>
      <c r="D3" s="37"/>
      <c r="E3" s="37"/>
    </row>
    <row r="4" spans="1:5" ht="15" customHeight="1" x14ac:dyDescent="0.4">
      <c r="A4" s="11"/>
      <c r="B4" s="12"/>
      <c r="C4" s="12"/>
      <c r="D4" s="12"/>
      <c r="E4" s="12"/>
    </row>
    <row r="5" spans="1:5" ht="15" customHeight="1" thickBot="1" x14ac:dyDescent="0.45">
      <c r="A5" s="14"/>
      <c r="B5" s="15"/>
      <c r="C5" s="15"/>
      <c r="D5" s="15"/>
      <c r="E5" s="15"/>
    </row>
    <row r="6" spans="1:5" ht="30" x14ac:dyDescent="0.25">
      <c r="A6" s="21" t="s">
        <v>5</v>
      </c>
      <c r="B6" s="22" t="s">
        <v>6</v>
      </c>
      <c r="C6" s="22" t="s">
        <v>7</v>
      </c>
      <c r="D6" s="22" t="s">
        <v>8</v>
      </c>
      <c r="E6" s="23" t="s">
        <v>0</v>
      </c>
    </row>
    <row r="7" spans="1:5" x14ac:dyDescent="0.25">
      <c r="A7" s="18">
        <v>1</v>
      </c>
      <c r="B7" s="45">
        <v>0</v>
      </c>
      <c r="C7" s="45">
        <v>1499999</v>
      </c>
      <c r="D7" s="19">
        <v>0.25</v>
      </c>
      <c r="E7" s="20">
        <v>0.09</v>
      </c>
    </row>
    <row r="8" spans="1:5" x14ac:dyDescent="0.25">
      <c r="A8" s="3">
        <v>2</v>
      </c>
      <c r="B8" s="46">
        <v>1500000</v>
      </c>
      <c r="C8" s="46">
        <v>5499999</v>
      </c>
      <c r="D8" s="4">
        <v>0.35</v>
      </c>
      <c r="E8" s="5">
        <v>0.11</v>
      </c>
    </row>
    <row r="9" spans="1:5" x14ac:dyDescent="0.25">
      <c r="A9" s="3">
        <v>3</v>
      </c>
      <c r="B9" s="46">
        <v>5500000</v>
      </c>
      <c r="C9" s="46">
        <v>9499999</v>
      </c>
      <c r="D9" s="4">
        <v>0.45</v>
      </c>
      <c r="E9" s="5">
        <v>0.125</v>
      </c>
    </row>
    <row r="10" spans="1:5" ht="15.75" thickBot="1" x14ac:dyDescent="0.3">
      <c r="A10" s="6">
        <v>4</v>
      </c>
      <c r="B10" s="47">
        <v>9500000</v>
      </c>
      <c r="C10" s="47">
        <v>13499999</v>
      </c>
      <c r="D10" s="7">
        <v>0.55000000000000004</v>
      </c>
      <c r="E10" s="8">
        <v>0.13500000000000001</v>
      </c>
    </row>
    <row r="11" spans="1:5" ht="15.75" thickBot="1" x14ac:dyDescent="0.3">
      <c r="A11" s="13"/>
      <c r="B11" s="13"/>
      <c r="C11" s="13"/>
      <c r="D11" s="13"/>
      <c r="E11" s="13"/>
    </row>
    <row r="12" spans="1:5" x14ac:dyDescent="0.25">
      <c r="B12" s="26" t="s">
        <v>9</v>
      </c>
      <c r="C12" s="48">
        <v>4500000</v>
      </c>
    </row>
    <row r="13" spans="1:5" x14ac:dyDescent="0.25">
      <c r="B13" s="27" t="s">
        <v>1</v>
      </c>
      <c r="C13" s="9">
        <v>0.06</v>
      </c>
    </row>
    <row r="14" spans="1:5" x14ac:dyDescent="0.25">
      <c r="B14" s="27" t="s">
        <v>2</v>
      </c>
      <c r="C14" s="49">
        <f>C13*C12</f>
        <v>270000</v>
      </c>
    </row>
    <row r="15" spans="1:5" x14ac:dyDescent="0.25">
      <c r="B15" s="27" t="s">
        <v>13</v>
      </c>
      <c r="C15" s="49">
        <f>IF(C12&lt;=C7,C14*D7,IF(C12&lt;=C8,C14*D8,IF(C12&lt;=C9,C14*D9,IF(C12&gt;=B10,C14*D10))))</f>
        <v>94500</v>
      </c>
    </row>
    <row r="16" spans="1:5" x14ac:dyDescent="0.25">
      <c r="B16" s="27" t="s">
        <v>3</v>
      </c>
      <c r="C16" s="49">
        <f>IF(C12&lt;=C7,C15*E7,IF(C12&lt;=C8,C15*E8,IF(C12&lt;=C9,C15*E9,IF(C12&gt;=B10,C15*E10))))</f>
        <v>10395</v>
      </c>
    </row>
    <row r="17" spans="1:5" ht="15.75" thickBot="1" x14ac:dyDescent="0.3">
      <c r="B17" s="28" t="s">
        <v>10</v>
      </c>
      <c r="C17" s="50">
        <f>C15-C16</f>
        <v>84105</v>
      </c>
    </row>
    <row r="18" spans="1:5" ht="15.75" thickBot="1" x14ac:dyDescent="0.3"/>
    <row r="19" spans="1:5" x14ac:dyDescent="0.25">
      <c r="B19" s="21" t="s">
        <v>12</v>
      </c>
      <c r="C19" s="25" t="s">
        <v>11</v>
      </c>
      <c r="D19" s="23" t="s">
        <v>4</v>
      </c>
    </row>
    <row r="20" spans="1:5" x14ac:dyDescent="0.25">
      <c r="B20" s="24"/>
      <c r="C20" s="45">
        <f>C15</f>
        <v>94500</v>
      </c>
      <c r="D20" s="53">
        <f>C17</f>
        <v>84105</v>
      </c>
    </row>
    <row r="21" spans="1:5" x14ac:dyDescent="0.25">
      <c r="B21" s="16">
        <v>0.25</v>
      </c>
      <c r="C21" s="46">
        <f t="dataTable" ref="C21:D28" dt2D="0" dtr="0" r1="D8"/>
        <v>67500</v>
      </c>
      <c r="D21" s="49">
        <v>60075</v>
      </c>
    </row>
    <row r="22" spans="1:5" x14ac:dyDescent="0.25">
      <c r="B22" s="16">
        <v>0.3</v>
      </c>
      <c r="C22" s="46">
        <v>81000</v>
      </c>
      <c r="D22" s="49">
        <v>72090</v>
      </c>
      <c r="E22" s="2"/>
    </row>
    <row r="23" spans="1:5" x14ac:dyDescent="0.25">
      <c r="A23" s="52" t="s">
        <v>14</v>
      </c>
      <c r="B23" s="16">
        <v>0.35</v>
      </c>
      <c r="C23" s="46">
        <v>94500</v>
      </c>
      <c r="D23" s="49">
        <v>84105</v>
      </c>
      <c r="E23" s="2"/>
    </row>
    <row r="24" spans="1:5" x14ac:dyDescent="0.25">
      <c r="A24" s="52"/>
      <c r="B24" s="16">
        <v>0.4</v>
      </c>
      <c r="C24" s="46">
        <v>108000</v>
      </c>
      <c r="D24" s="49">
        <v>96120</v>
      </c>
      <c r="E24" s="2"/>
    </row>
    <row r="25" spans="1:5" x14ac:dyDescent="0.25">
      <c r="A25" s="52"/>
      <c r="B25" s="16">
        <v>0.45</v>
      </c>
      <c r="C25" s="46">
        <v>121500</v>
      </c>
      <c r="D25" s="49">
        <v>108135</v>
      </c>
      <c r="E25" s="2"/>
    </row>
    <row r="26" spans="1:5" x14ac:dyDescent="0.25">
      <c r="B26" s="16">
        <v>0.5</v>
      </c>
      <c r="C26" s="46">
        <v>135000</v>
      </c>
      <c r="D26" s="49">
        <v>120150</v>
      </c>
      <c r="E26" s="2"/>
    </row>
    <row r="27" spans="1:5" x14ac:dyDescent="0.25">
      <c r="B27" s="16">
        <v>0.55000000000000004</v>
      </c>
      <c r="C27" s="46">
        <v>148500</v>
      </c>
      <c r="D27" s="49">
        <v>132165</v>
      </c>
      <c r="E27" s="2"/>
    </row>
    <row r="28" spans="1:5" ht="15.75" thickBot="1" x14ac:dyDescent="0.3">
      <c r="B28" s="17">
        <v>0.6</v>
      </c>
      <c r="C28" s="47">
        <v>162000</v>
      </c>
      <c r="D28" s="50">
        <v>144180</v>
      </c>
    </row>
  </sheetData>
  <mergeCells count="1">
    <mergeCell ref="A23:A2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2464-9102-4064-AAC4-9F3314C60130}">
  <sheetPr>
    <outlinePr summaryBelow="0"/>
  </sheetPr>
  <dimension ref="B1:G13"/>
  <sheetViews>
    <sheetView showGridLines="0" workbookViewId="0"/>
  </sheetViews>
  <sheetFormatPr defaultRowHeight="15" outlineLevelRow="1" outlineLevelCol="1" x14ac:dyDescent="0.25"/>
  <cols>
    <col min="3" max="3" width="17.7109375" bestFit="1" customWidth="1"/>
    <col min="4" max="7" width="13.140625" bestFit="1" customWidth="1" outlineLevel="1"/>
  </cols>
  <sheetData>
    <row r="1" spans="2:7" ht="15.75" thickBot="1" x14ac:dyDescent="0.3"/>
    <row r="2" spans="2:7" ht="15.75" x14ac:dyDescent="0.25">
      <c r="B2" s="59" t="s">
        <v>56</v>
      </c>
      <c r="C2" s="59"/>
      <c r="D2" s="64"/>
      <c r="E2" s="64"/>
      <c r="F2" s="64"/>
      <c r="G2" s="64"/>
    </row>
    <row r="3" spans="2:7" ht="15.75" collapsed="1" x14ac:dyDescent="0.25">
      <c r="B3" s="58"/>
      <c r="C3" s="58"/>
      <c r="D3" s="65" t="s">
        <v>58</v>
      </c>
      <c r="E3" s="66">
        <v>50000</v>
      </c>
      <c r="F3" s="66">
        <v>75000</v>
      </c>
      <c r="G3" s="66">
        <v>100000</v>
      </c>
    </row>
    <row r="4" spans="2:7" ht="22.5" hidden="1" outlineLevel="1" x14ac:dyDescent="0.25">
      <c r="B4" s="61"/>
      <c r="C4" s="61"/>
      <c r="D4" s="54"/>
      <c r="E4" s="68" t="s">
        <v>55</v>
      </c>
      <c r="F4" s="68" t="s">
        <v>55</v>
      </c>
      <c r="G4" s="68" t="s">
        <v>55</v>
      </c>
    </row>
    <row r="5" spans="2:7" x14ac:dyDescent="0.25">
      <c r="B5" s="62" t="s">
        <v>57</v>
      </c>
      <c r="C5" s="62"/>
      <c r="D5" s="60"/>
      <c r="E5" s="60"/>
      <c r="F5" s="60"/>
      <c r="G5" s="60"/>
    </row>
    <row r="6" spans="2:7" outlineLevel="1" x14ac:dyDescent="0.25">
      <c r="B6" s="61"/>
      <c r="C6" s="61" t="s">
        <v>53</v>
      </c>
      <c r="D6" s="55">
        <v>2616431.1878597601</v>
      </c>
      <c r="E6" s="67">
        <v>2616431.1878597601</v>
      </c>
      <c r="F6" s="67">
        <v>3924646.7817373099</v>
      </c>
      <c r="G6" s="67">
        <v>5232862.3757718503</v>
      </c>
    </row>
    <row r="7" spans="2:7" x14ac:dyDescent="0.25">
      <c r="B7" s="62" t="s">
        <v>59</v>
      </c>
      <c r="C7" s="62"/>
      <c r="D7" s="60"/>
      <c r="E7" s="60"/>
      <c r="F7" s="60"/>
      <c r="G7" s="60"/>
    </row>
    <row r="8" spans="2:7" outlineLevel="1" x14ac:dyDescent="0.25">
      <c r="B8" s="61"/>
      <c r="C8" s="61" t="s">
        <v>53</v>
      </c>
      <c r="D8" s="55">
        <v>2616431.1878597601</v>
      </c>
      <c r="E8" s="55">
        <v>2616431.1878597601</v>
      </c>
      <c r="F8" s="55">
        <v>3924646.7817373099</v>
      </c>
      <c r="G8" s="55">
        <v>5232862.3757718503</v>
      </c>
    </row>
    <row r="9" spans="2:7" outlineLevel="1" x14ac:dyDescent="0.25">
      <c r="B9" s="61"/>
      <c r="C9" s="61" t="s">
        <v>53</v>
      </c>
      <c r="D9" s="55">
        <v>2616431.1878597601</v>
      </c>
      <c r="E9" s="55">
        <v>2616431.1878597601</v>
      </c>
      <c r="F9" s="55">
        <v>3924646.7817373099</v>
      </c>
      <c r="G9" s="55">
        <v>5232862.3757718503</v>
      </c>
    </row>
    <row r="10" spans="2:7" ht="15.75" outlineLevel="1" thickBot="1" x14ac:dyDescent="0.3">
      <c r="B10" s="63"/>
      <c r="C10" s="63" t="s">
        <v>54</v>
      </c>
      <c r="D10" s="57">
        <v>50000</v>
      </c>
      <c r="E10" s="57">
        <v>50000</v>
      </c>
      <c r="F10" s="57">
        <v>74999.999999000007</v>
      </c>
      <c r="G10" s="57">
        <v>100000.00000099999</v>
      </c>
    </row>
    <row r="11" spans="2:7" x14ac:dyDescent="0.25">
      <c r="B11" t="s">
        <v>60</v>
      </c>
    </row>
    <row r="12" spans="2:7" x14ac:dyDescent="0.25">
      <c r="B12" t="s">
        <v>61</v>
      </c>
    </row>
    <row r="13" spans="2:7" x14ac:dyDescent="0.25">
      <c r="B1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F27"/>
  <sheetViews>
    <sheetView workbookViewId="0">
      <selection activeCell="C17" sqref="C17"/>
    </sheetView>
  </sheetViews>
  <sheetFormatPr defaultRowHeight="15" x14ac:dyDescent="0.25"/>
  <cols>
    <col min="1" max="2" width="18.28515625" style="1" bestFit="1" customWidth="1"/>
    <col min="3" max="3" width="15.28515625" style="1" bestFit="1" customWidth="1"/>
    <col min="4" max="4" width="11.85546875" style="1" bestFit="1" customWidth="1"/>
    <col min="5" max="5" width="7.85546875" style="1" bestFit="1" customWidth="1"/>
    <col min="6" max="6" width="6.140625" style="1" bestFit="1" customWidth="1"/>
  </cols>
  <sheetData>
    <row r="1" spans="1:5" x14ac:dyDescent="0.25">
      <c r="A1" s="31"/>
      <c r="B1" s="31"/>
      <c r="C1" s="31"/>
      <c r="D1" s="31"/>
      <c r="E1" s="31"/>
    </row>
    <row r="2" spans="1:5" ht="36" customHeight="1" x14ac:dyDescent="0.4">
      <c r="A2" s="29"/>
      <c r="B2" s="30"/>
      <c r="C2" s="37" t="s">
        <v>16</v>
      </c>
      <c r="D2" s="30"/>
      <c r="E2" s="30"/>
    </row>
    <row r="3" spans="1:5" ht="36" customHeight="1" x14ac:dyDescent="0.25">
      <c r="C3" s="38" t="s">
        <v>15</v>
      </c>
      <c r="D3" s="30"/>
      <c r="E3" s="30"/>
    </row>
    <row r="4" spans="1:5" ht="15" customHeight="1" x14ac:dyDescent="0.4">
      <c r="A4" s="32"/>
      <c r="B4" s="33"/>
      <c r="C4" s="33"/>
      <c r="D4" s="33"/>
      <c r="E4" s="33"/>
    </row>
    <row r="5" spans="1:5" ht="15" customHeight="1" thickBot="1" x14ac:dyDescent="0.45">
      <c r="A5" s="14"/>
      <c r="B5" s="15"/>
      <c r="C5" s="15"/>
      <c r="D5" s="15"/>
      <c r="E5" s="15"/>
    </row>
    <row r="6" spans="1:5" ht="30" x14ac:dyDescent="0.25">
      <c r="A6" s="21" t="s">
        <v>5</v>
      </c>
      <c r="B6" s="22" t="s">
        <v>6</v>
      </c>
      <c r="C6" s="22" t="s">
        <v>7</v>
      </c>
      <c r="D6" s="22" t="s">
        <v>8</v>
      </c>
      <c r="E6" s="23" t="s">
        <v>0</v>
      </c>
    </row>
    <row r="7" spans="1:5" x14ac:dyDescent="0.25">
      <c r="A7" s="18">
        <v>1</v>
      </c>
      <c r="B7" s="45">
        <v>0</v>
      </c>
      <c r="C7" s="45">
        <v>1499999</v>
      </c>
      <c r="D7" s="19">
        <v>0.25</v>
      </c>
      <c r="E7" s="20">
        <v>0.09</v>
      </c>
    </row>
    <row r="8" spans="1:5" x14ac:dyDescent="0.25">
      <c r="A8" s="3">
        <v>2</v>
      </c>
      <c r="B8" s="46">
        <v>1500000</v>
      </c>
      <c r="C8" s="46">
        <v>5499999</v>
      </c>
      <c r="D8" s="4">
        <v>0.35</v>
      </c>
      <c r="E8" s="5">
        <v>0.11</v>
      </c>
    </row>
    <row r="9" spans="1:5" x14ac:dyDescent="0.25">
      <c r="A9" s="3">
        <v>3</v>
      </c>
      <c r="B9" s="46">
        <v>5500000</v>
      </c>
      <c r="C9" s="46">
        <v>9499999</v>
      </c>
      <c r="D9" s="4">
        <v>0.45</v>
      </c>
      <c r="E9" s="5">
        <v>0.125</v>
      </c>
    </row>
    <row r="10" spans="1:5" ht="15.75" thickBot="1" x14ac:dyDescent="0.3">
      <c r="A10" s="6">
        <v>4</v>
      </c>
      <c r="B10" s="47">
        <v>9500000</v>
      </c>
      <c r="C10" s="47">
        <v>13499999</v>
      </c>
      <c r="D10" s="7">
        <v>0.55000000000000004</v>
      </c>
      <c r="E10" s="8">
        <v>0.13500000000000001</v>
      </c>
    </row>
    <row r="11" spans="1:5" ht="15.75" thickBot="1" x14ac:dyDescent="0.3">
      <c r="A11" s="13"/>
      <c r="B11" s="13"/>
      <c r="C11" s="13"/>
      <c r="D11" s="13"/>
      <c r="E11" s="13"/>
    </row>
    <row r="12" spans="1:5" x14ac:dyDescent="0.25">
      <c r="B12" s="34" t="s">
        <v>9</v>
      </c>
      <c r="C12" s="48">
        <v>2616431.1878597601</v>
      </c>
    </row>
    <row r="13" spans="1:5" x14ac:dyDescent="0.25">
      <c r="B13" s="35" t="s">
        <v>1</v>
      </c>
      <c r="C13" s="9">
        <v>0.06</v>
      </c>
    </row>
    <row r="14" spans="1:5" x14ac:dyDescent="0.25">
      <c r="B14" s="35" t="s">
        <v>2</v>
      </c>
      <c r="C14" s="49">
        <f>C13*C12</f>
        <v>156985.87127158561</v>
      </c>
    </row>
    <row r="15" spans="1:5" x14ac:dyDescent="0.25">
      <c r="B15" s="35" t="s">
        <v>13</v>
      </c>
      <c r="C15" s="49">
        <f>IF(C12&lt;=C7,C14*D7,IF(C12&lt;=C8,C14*D8,IF(C12&lt;=C9,C14*D9,IF(C12&gt;=B10,C14*D10))))</f>
        <v>54945.054945054959</v>
      </c>
    </row>
    <row r="16" spans="1:5" x14ac:dyDescent="0.25">
      <c r="B16" s="35" t="s">
        <v>3</v>
      </c>
      <c r="C16" s="49">
        <f>IF(C12&gt;=C7,C15*E7,IF(C12&lt;=C8,C15*E8,IF(C12&lt;=C9,C15*E9,IF(C12&gt;=B10,C15*E10))))</f>
        <v>4945.0549450549461</v>
      </c>
    </row>
    <row r="17" spans="2:5" ht="15.75" thickBot="1" x14ac:dyDescent="0.3">
      <c r="B17" s="36" t="s">
        <v>10</v>
      </c>
      <c r="C17" s="50">
        <f>C15-C16</f>
        <v>50000.000000000015</v>
      </c>
    </row>
    <row r="19" spans="2:5" x14ac:dyDescent="0.25">
      <c r="B19" s="51" t="s">
        <v>51</v>
      </c>
    </row>
    <row r="22" spans="2:5" x14ac:dyDescent="0.25">
      <c r="E22" s="2"/>
    </row>
    <row r="23" spans="2:5" x14ac:dyDescent="0.25">
      <c r="E23" s="2"/>
    </row>
    <row r="24" spans="2:5" x14ac:dyDescent="0.25">
      <c r="E24" s="2"/>
    </row>
    <row r="25" spans="2:5" x14ac:dyDescent="0.25">
      <c r="E25" s="2"/>
    </row>
    <row r="26" spans="2:5" x14ac:dyDescent="0.25">
      <c r="E26" s="2"/>
    </row>
    <row r="27" spans="2:5" x14ac:dyDescent="0.25">
      <c r="E27" s="2"/>
    </row>
  </sheetData>
  <scenarios current="0" show="0" sqref="C12 C12 C17">
    <scenario name="50,000" count="1" user="Dagra" comment="Created by Dagra on 9/20/2020">
      <inputCells r="C12" val="2616431.18785976" numFmtId="167"/>
    </scenario>
    <scenario name="75,000" count="1" user="Dagra" comment="Created by Dagra on 9/20/2020">
      <inputCells r="C12" val="3924646.78173731" numFmtId="167"/>
    </scenario>
    <scenario name="100,000" count="1" user="Dagra" comment="Created by Dagra on 9/20/2020">
      <inputCells r="C12" val="5232862.37577185" numFmtId="167"/>
    </scenario>
  </scenario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99774-70CD-4FE5-B7B2-6F147B379DFF}">
  <dimension ref="A1:D37"/>
  <sheetViews>
    <sheetView tabSelected="1" workbookViewId="0">
      <selection activeCell="O28" sqref="O28"/>
    </sheetView>
  </sheetViews>
  <sheetFormatPr defaultRowHeight="15" x14ac:dyDescent="0.25"/>
  <cols>
    <col min="1" max="1" width="11" customWidth="1"/>
    <col min="2" max="2" width="9.28515625" bestFit="1" customWidth="1"/>
    <col min="3" max="3" width="10.5703125" customWidth="1"/>
    <col min="4" max="4" width="20.5703125" customWidth="1"/>
  </cols>
  <sheetData>
    <row r="1" spans="1:4" x14ac:dyDescent="0.25">
      <c r="A1" t="s">
        <v>78</v>
      </c>
      <c r="B1" t="s">
        <v>79</v>
      </c>
      <c r="C1" t="s">
        <v>80</v>
      </c>
      <c r="D1" t="s">
        <v>81</v>
      </c>
    </row>
    <row r="2" spans="1:4" x14ac:dyDescent="0.25">
      <c r="A2" s="70">
        <v>44004</v>
      </c>
      <c r="B2" s="71">
        <v>228900</v>
      </c>
    </row>
    <row r="3" spans="1:4" x14ac:dyDescent="0.25">
      <c r="A3" s="70">
        <v>44011</v>
      </c>
      <c r="B3" s="71">
        <v>345000</v>
      </c>
    </row>
    <row r="4" spans="1:4" x14ac:dyDescent="0.25">
      <c r="A4" s="70">
        <v>44018</v>
      </c>
      <c r="B4" s="71">
        <v>327000</v>
      </c>
    </row>
    <row r="5" spans="1:4" x14ac:dyDescent="0.25">
      <c r="A5" s="70">
        <v>44025</v>
      </c>
      <c r="B5" s="71">
        <v>385000</v>
      </c>
    </row>
    <row r="6" spans="1:4" x14ac:dyDescent="0.25">
      <c r="A6" s="70">
        <v>44032</v>
      </c>
      <c r="B6" s="71">
        <v>260000</v>
      </c>
    </row>
    <row r="7" spans="1:4" x14ac:dyDescent="0.25">
      <c r="A7" s="70">
        <v>44039</v>
      </c>
      <c r="B7" s="71">
        <v>238000</v>
      </c>
    </row>
    <row r="8" spans="1:4" x14ac:dyDescent="0.25">
      <c r="A8" s="70">
        <v>44046</v>
      </c>
      <c r="B8" s="71">
        <v>265900</v>
      </c>
    </row>
    <row r="9" spans="1:4" x14ac:dyDescent="0.25">
      <c r="A9" s="70">
        <v>44053</v>
      </c>
      <c r="B9" s="71">
        <v>237000</v>
      </c>
    </row>
    <row r="10" spans="1:4" x14ac:dyDescent="0.25">
      <c r="A10" s="70">
        <v>44060</v>
      </c>
      <c r="B10" s="71">
        <v>319000</v>
      </c>
    </row>
    <row r="11" spans="1:4" x14ac:dyDescent="0.25">
      <c r="A11" s="70">
        <v>44067</v>
      </c>
      <c r="B11" s="71">
        <v>315000</v>
      </c>
    </row>
    <row r="12" spans="1:4" x14ac:dyDescent="0.25">
      <c r="A12" s="70">
        <v>44074</v>
      </c>
      <c r="B12" s="71">
        <v>415000</v>
      </c>
    </row>
    <row r="13" spans="1:4" x14ac:dyDescent="0.25">
      <c r="A13" s="70">
        <v>44081</v>
      </c>
      <c r="B13" s="71">
        <v>505500</v>
      </c>
    </row>
    <row r="14" spans="1:4" x14ac:dyDescent="0.25">
      <c r="A14" s="70">
        <v>44088</v>
      </c>
      <c r="B14" s="71">
        <v>340000</v>
      </c>
    </row>
    <row r="15" spans="1:4" x14ac:dyDescent="0.25">
      <c r="A15" s="70">
        <v>44095</v>
      </c>
      <c r="B15" s="71">
        <v>440000</v>
      </c>
    </row>
    <row r="16" spans="1:4" x14ac:dyDescent="0.25">
      <c r="A16" s="70">
        <v>44102</v>
      </c>
      <c r="B16" s="71">
        <v>425000</v>
      </c>
    </row>
    <row r="17" spans="1:4" x14ac:dyDescent="0.25">
      <c r="A17" s="70">
        <v>44109</v>
      </c>
      <c r="B17" s="71">
        <v>310000</v>
      </c>
    </row>
    <row r="18" spans="1:4" x14ac:dyDescent="0.25">
      <c r="A18" s="70">
        <v>44116</v>
      </c>
      <c r="B18" s="71">
        <v>523000</v>
      </c>
    </row>
    <row r="19" spans="1:4" x14ac:dyDescent="0.25">
      <c r="A19" s="70">
        <v>44123</v>
      </c>
      <c r="B19" s="71">
        <v>500000</v>
      </c>
    </row>
    <row r="20" spans="1:4" x14ac:dyDescent="0.25">
      <c r="A20" s="70">
        <v>44130</v>
      </c>
      <c r="B20" s="71">
        <v>435750</v>
      </c>
    </row>
    <row r="21" spans="1:4" x14ac:dyDescent="0.25">
      <c r="A21" s="70">
        <v>44137</v>
      </c>
      <c r="B21" s="71">
        <v>475000</v>
      </c>
    </row>
    <row r="22" spans="1:4" x14ac:dyDescent="0.25">
      <c r="A22" s="70">
        <v>44144</v>
      </c>
      <c r="B22" s="71">
        <v>465000</v>
      </c>
    </row>
    <row r="23" spans="1:4" x14ac:dyDescent="0.25">
      <c r="A23" s="70">
        <v>44151</v>
      </c>
      <c r="B23" s="71">
        <v>398000</v>
      </c>
    </row>
    <row r="24" spans="1:4" x14ac:dyDescent="0.25">
      <c r="A24" s="70">
        <v>44158</v>
      </c>
      <c r="C24" s="71">
        <f>_xlfn.FORECAST.ETS(A24,$B$2:$B$23,$A$2:$A$23,1,1)</f>
        <v>484572.322195452</v>
      </c>
      <c r="D24" s="71">
        <f>_xlfn.FORECAST.ETS.CONFINT(A24,$B$2:$B$23,$A$2:$A$23,0.95,1,1)</f>
        <v>138633.90198416571</v>
      </c>
    </row>
    <row r="25" spans="1:4" x14ac:dyDescent="0.25">
      <c r="A25" s="70">
        <v>44165</v>
      </c>
      <c r="C25" s="71">
        <f>_xlfn.FORECAST.ETS(A25,$B$2:$B$23,$A$2:$A$23,1,1)</f>
        <v>494940.44190119754</v>
      </c>
      <c r="D25" s="71">
        <f>_xlfn.FORECAST.ETS.CONFINT(A25,$B$2:$B$23,$A$2:$A$23,0.95,1,1)</f>
        <v>139339.21005324906</v>
      </c>
    </row>
    <row r="26" spans="1:4" x14ac:dyDescent="0.25">
      <c r="A26" s="70">
        <v>44172</v>
      </c>
      <c r="C26" s="71">
        <f>_xlfn.FORECAST.ETS(A26,$B$2:$B$23,$A$2:$A$23,1,1)</f>
        <v>505308.56160694314</v>
      </c>
      <c r="D26" s="71">
        <f>_xlfn.FORECAST.ETS.CONFINT(A26,$B$2:$B$23,$A$2:$A$23,0.95,1,1)</f>
        <v>140054.8951911495</v>
      </c>
    </row>
    <row r="27" spans="1:4" x14ac:dyDescent="0.25">
      <c r="A27" s="70">
        <v>44179</v>
      </c>
      <c r="C27" s="71">
        <f>_xlfn.FORECAST.ETS(A27,$B$2:$B$23,$A$2:$A$23,1,1)</f>
        <v>515676.68131268874</v>
      </c>
      <c r="D27" s="71">
        <f>_xlfn.FORECAST.ETS.CONFINT(A27,$B$2:$B$23,$A$2:$A$23,0.95,1,1)</f>
        <v>140780.93565640933</v>
      </c>
    </row>
    <row r="28" spans="1:4" x14ac:dyDescent="0.25">
      <c r="A28" s="70">
        <v>44186</v>
      </c>
      <c r="C28" s="71">
        <f>_xlfn.FORECAST.ETS(A28,$B$2:$B$23,$A$2:$A$23,1,1)</f>
        <v>526044.80101843434</v>
      </c>
      <c r="D28" s="71">
        <f>_xlfn.FORECAST.ETS.CONFINT(A28,$B$2:$B$23,$A$2:$A$23,0.95,1,1)</f>
        <v>141517.30787734609</v>
      </c>
    </row>
    <row r="29" spans="1:4" x14ac:dyDescent="0.25">
      <c r="A29" s="70">
        <v>44193</v>
      </c>
      <c r="C29" s="71">
        <f>_xlfn.FORECAST.ETS(A29,$B$2:$B$23,$A$2:$A$23,1,1)</f>
        <v>536412.92072417983</v>
      </c>
      <c r="D29" s="71">
        <f>_xlfn.FORECAST.ETS.CONFINT(A29,$B$2:$B$23,$A$2:$A$23,0.95,1,1)</f>
        <v>142263.9865158922</v>
      </c>
    </row>
    <row r="30" spans="1:4" x14ac:dyDescent="0.25">
      <c r="A30" s="70">
        <v>44200</v>
      </c>
      <c r="C30" s="71">
        <f>_xlfn.FORECAST.ETS(A30,$B$2:$B$23,$A$2:$A$23,1,1)</f>
        <v>546781.04042992543</v>
      </c>
      <c r="D30" s="71">
        <f>_xlfn.FORECAST.ETS.CONFINT(A30,$B$2:$B$23,$A$2:$A$23,0.95,1,1)</f>
        <v>143020.94453134757</v>
      </c>
    </row>
    <row r="31" spans="1:4" x14ac:dyDescent="0.25">
      <c r="A31" s="70">
        <v>44207</v>
      </c>
      <c r="C31" s="71">
        <f>_xlfn.FORECAST.ETS(A31,$B$2:$B$23,$A$2:$A$23,1,1)</f>
        <v>557149.16013567103</v>
      </c>
      <c r="D31" s="71">
        <f>_xlfn.FORECAST.ETS.CONFINT(A31,$B$2:$B$23,$A$2:$A$23,0.95,1,1)</f>
        <v>143788.153243943</v>
      </c>
    </row>
    <row r="32" spans="1:4" x14ac:dyDescent="0.25">
      <c r="A32" s="70">
        <v>44214</v>
      </c>
      <c r="C32" s="71">
        <f>_xlfn.FORECAST.ETS(A32,$B$2:$B$23,$A$2:$A$23,1,1)</f>
        <v>567517.27984141663</v>
      </c>
      <c r="D32" s="71">
        <f>_xlfn.FORECAST.ETS.CONFINT(A32,$B$2:$B$23,$A$2:$A$23,0.95,1,1)</f>
        <v>144565.58239811452</v>
      </c>
    </row>
    <row r="33" spans="1:4" x14ac:dyDescent="0.25">
      <c r="A33" s="70">
        <v>44221</v>
      </c>
      <c r="C33" s="71">
        <f>_xlfn.FORECAST.ETS(A33,$B$2:$B$23,$A$2:$A$23,1,1)</f>
        <v>577885.39954716223</v>
      </c>
      <c r="D33" s="71">
        <f>_xlfn.FORECAST.ETS.CONFINT(A33,$B$2:$B$23,$A$2:$A$23,0.95,1,1)</f>
        <v>145353.20022539428</v>
      </c>
    </row>
    <row r="34" spans="1:4" x14ac:dyDescent="0.25">
      <c r="A34" s="70">
        <v>44228</v>
      </c>
      <c r="C34" s="71">
        <f>_xlfn.FORECAST.ETS(A34,$B$2:$B$23,$A$2:$A$23,1,1)</f>
        <v>588253.51925290783</v>
      </c>
      <c r="D34" s="71">
        <f>_xlfn.FORECAST.ETS.CONFINT(A34,$B$2:$B$23,$A$2:$A$23,0.95,1,1)</f>
        <v>146150.97350682874</v>
      </c>
    </row>
    <row r="35" spans="1:4" x14ac:dyDescent="0.25">
      <c r="A35" s="70">
        <v>44235</v>
      </c>
      <c r="C35" s="71">
        <f>_xlfn.FORECAST.ETS(A35,$B$2:$B$23,$A$2:$A$23,1,1)</f>
        <v>598621.63895865344</v>
      </c>
      <c r="D35" s="71">
        <f>_xlfn.FORECAST.ETS.CONFINT(A35,$B$2:$B$23,$A$2:$A$23,0.95,1,1)</f>
        <v>146958.8676348392</v>
      </c>
    </row>
    <row r="36" spans="1:4" x14ac:dyDescent="0.25">
      <c r="A36" s="70">
        <v>44242</v>
      </c>
      <c r="C36" s="71">
        <f>_xlfn.FORECAST.ETS(A36,$B$2:$B$23,$A$2:$A$23,1,1)</f>
        <v>608989.75866439892</v>
      </c>
      <c r="D36" s="71">
        <f>_xlfn.FORECAST.ETS.CONFINT(A36,$B$2:$B$23,$A$2:$A$23,0.95,1,1)</f>
        <v>147776.84667444497</v>
      </c>
    </row>
    <row r="37" spans="1:4" x14ac:dyDescent="0.25">
      <c r="A37" s="70">
        <v>44243</v>
      </c>
      <c r="C37" s="71">
        <f>_xlfn.FORECAST.ETS(A37,$B$2:$B$23,$A$2:$A$23,1,1)</f>
        <v>610470.91862236254</v>
      </c>
      <c r="D37" s="71">
        <f>_xlfn.FORECAST.ETS.CONFINT(A37,$B$2:$B$23,$A$2:$A$23,0.95,1,1)</f>
        <v>147895.42004091488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249977111117893"/>
    <pageSetUpPr fitToPage="1"/>
  </sheetPr>
  <dimension ref="A1:H26"/>
  <sheetViews>
    <sheetView topLeftCell="A4" workbookViewId="0">
      <selection activeCell="D5" sqref="D5:E26"/>
    </sheetView>
  </sheetViews>
  <sheetFormatPr defaultRowHeight="15" x14ac:dyDescent="0.25"/>
  <cols>
    <col min="1" max="1" width="26.28515625" style="1" bestFit="1" customWidth="1"/>
    <col min="2" max="2" width="11.7109375" style="1" customWidth="1"/>
    <col min="4" max="4" width="12.85546875" style="1" customWidth="1"/>
    <col min="5" max="5" width="11.140625" style="1" bestFit="1" customWidth="1"/>
    <col min="7" max="7" width="18.140625" bestFit="1" customWidth="1"/>
  </cols>
  <sheetData>
    <row r="1" spans="1:8" ht="31.5" customHeight="1" x14ac:dyDescent="0.3">
      <c r="A1" s="39"/>
      <c r="B1" s="39"/>
      <c r="C1" s="39"/>
      <c r="D1" s="44">
        <f ca="1">TODAY()</f>
        <v>44094</v>
      </c>
      <c r="E1" s="39"/>
    </row>
    <row r="2" spans="1:8" ht="31.5" customHeight="1" x14ac:dyDescent="0.25">
      <c r="A2" s="39"/>
      <c r="B2" s="39"/>
      <c r="C2" s="39"/>
      <c r="D2" s="39"/>
      <c r="E2" s="39"/>
    </row>
    <row r="3" spans="1:8" ht="31.5" customHeight="1" thickBot="1" x14ac:dyDescent="0.3">
      <c r="A3" s="39"/>
      <c r="B3" s="39"/>
      <c r="C3" s="39"/>
      <c r="D3" s="39"/>
      <c r="E3" s="39"/>
    </row>
    <row r="4" spans="1:8" x14ac:dyDescent="0.25">
      <c r="A4" s="40" t="s">
        <v>17</v>
      </c>
      <c r="B4" s="40" t="s">
        <v>18</v>
      </c>
      <c r="C4" s="40" t="s">
        <v>19</v>
      </c>
      <c r="D4" s="40" t="s">
        <v>20</v>
      </c>
      <c r="E4" s="40" t="s">
        <v>21</v>
      </c>
      <c r="G4" s="69" t="s">
        <v>21</v>
      </c>
      <c r="H4" s="69"/>
    </row>
    <row r="5" spans="1:8" ht="18" customHeight="1" x14ac:dyDescent="0.25">
      <c r="A5" s="41" t="s">
        <v>22</v>
      </c>
      <c r="B5" s="41" t="s">
        <v>23</v>
      </c>
      <c r="C5" s="41">
        <v>1900</v>
      </c>
      <c r="D5" s="42">
        <f ca="1">D1-90</f>
        <v>44004</v>
      </c>
      <c r="E5" s="43">
        <v>228900</v>
      </c>
      <c r="G5" s="54"/>
      <c r="H5" s="54"/>
    </row>
    <row r="6" spans="1:8" ht="18" customHeight="1" x14ac:dyDescent="0.25">
      <c r="A6" s="41" t="s">
        <v>24</v>
      </c>
      <c r="B6" s="41" t="s">
        <v>25</v>
      </c>
      <c r="C6" s="41">
        <v>1184</v>
      </c>
      <c r="D6" s="42">
        <f ca="1">D5+7</f>
        <v>44011</v>
      </c>
      <c r="E6" s="43">
        <v>345000</v>
      </c>
      <c r="G6" s="54" t="s">
        <v>63</v>
      </c>
      <c r="H6" s="54">
        <v>370593.18181818182</v>
      </c>
    </row>
    <row r="7" spans="1:8" ht="18" customHeight="1" x14ac:dyDescent="0.25">
      <c r="A7" s="41" t="s">
        <v>26</v>
      </c>
      <c r="B7" s="41" t="s">
        <v>23</v>
      </c>
      <c r="C7" s="41">
        <v>1840</v>
      </c>
      <c r="D7" s="42">
        <f t="shared" ref="D7:D26" ca="1" si="0">D6+7</f>
        <v>44018</v>
      </c>
      <c r="E7" s="43">
        <v>327000</v>
      </c>
      <c r="G7" s="54" t="s">
        <v>64</v>
      </c>
      <c r="H7" s="54">
        <v>19986.60760902262</v>
      </c>
    </row>
    <row r="8" spans="1:8" ht="18" customHeight="1" x14ac:dyDescent="0.25">
      <c r="A8" s="41" t="s">
        <v>27</v>
      </c>
      <c r="B8" s="41" t="s">
        <v>28</v>
      </c>
      <c r="C8" s="41">
        <v>1905</v>
      </c>
      <c r="D8" s="42">
        <f t="shared" ca="1" si="0"/>
        <v>44025</v>
      </c>
      <c r="E8" s="43">
        <v>385000</v>
      </c>
      <c r="G8" s="54" t="s">
        <v>65</v>
      </c>
      <c r="H8" s="54">
        <v>365000</v>
      </c>
    </row>
    <row r="9" spans="1:8" ht="18" customHeight="1" x14ac:dyDescent="0.25">
      <c r="A9" s="41" t="s">
        <v>29</v>
      </c>
      <c r="B9" s="41" t="s">
        <v>28</v>
      </c>
      <c r="C9" s="41">
        <v>2234</v>
      </c>
      <c r="D9" s="42">
        <f t="shared" ca="1" si="0"/>
        <v>44032</v>
      </c>
      <c r="E9" s="43">
        <v>260000</v>
      </c>
      <c r="G9" s="54" t="s">
        <v>66</v>
      </c>
      <c r="H9" s="54" t="e">
        <v>#N/A</v>
      </c>
    </row>
    <row r="10" spans="1:8" ht="18" customHeight="1" x14ac:dyDescent="0.25">
      <c r="A10" s="41" t="s">
        <v>30</v>
      </c>
      <c r="B10" s="41" t="s">
        <v>31</v>
      </c>
      <c r="C10" s="41">
        <v>1948</v>
      </c>
      <c r="D10" s="42">
        <f t="shared" ca="1" si="0"/>
        <v>44039</v>
      </c>
      <c r="E10" s="43">
        <v>238000</v>
      </c>
      <c r="G10" s="54" t="s">
        <v>67</v>
      </c>
      <c r="H10" s="54">
        <v>93745.499314766581</v>
      </c>
    </row>
    <row r="11" spans="1:8" ht="18" customHeight="1" x14ac:dyDescent="0.25">
      <c r="A11" s="41" t="s">
        <v>32</v>
      </c>
      <c r="B11" s="41" t="s">
        <v>31</v>
      </c>
      <c r="C11" s="41">
        <v>1571</v>
      </c>
      <c r="D11" s="42">
        <f t="shared" ca="1" si="0"/>
        <v>44046</v>
      </c>
      <c r="E11" s="43">
        <v>265900</v>
      </c>
      <c r="G11" s="54" t="s">
        <v>68</v>
      </c>
      <c r="H11" s="54">
        <v>8788218641.7749023</v>
      </c>
    </row>
    <row r="12" spans="1:8" ht="18" customHeight="1" x14ac:dyDescent="0.25">
      <c r="A12" s="41" t="s">
        <v>33</v>
      </c>
      <c r="B12" s="41" t="s">
        <v>28</v>
      </c>
      <c r="C12" s="41">
        <v>1456</v>
      </c>
      <c r="D12" s="42">
        <f t="shared" ca="1" si="0"/>
        <v>44053</v>
      </c>
      <c r="E12" s="43">
        <v>237000</v>
      </c>
      <c r="G12" s="54" t="s">
        <v>69</v>
      </c>
      <c r="H12" s="54">
        <v>-1.2325104176171116</v>
      </c>
    </row>
    <row r="13" spans="1:8" ht="18" customHeight="1" x14ac:dyDescent="0.25">
      <c r="A13" s="41" t="s">
        <v>34</v>
      </c>
      <c r="B13" s="41" t="s">
        <v>25</v>
      </c>
      <c r="C13" s="41">
        <v>1480</v>
      </c>
      <c r="D13" s="42">
        <f t="shared" ca="1" si="0"/>
        <v>44060</v>
      </c>
      <c r="E13" s="43">
        <v>319000</v>
      </c>
      <c r="G13" s="54" t="s">
        <v>70</v>
      </c>
      <c r="H13" s="54">
        <v>1.9390093039386665E-2</v>
      </c>
    </row>
    <row r="14" spans="1:8" ht="18" customHeight="1" x14ac:dyDescent="0.25">
      <c r="A14" s="41" t="s">
        <v>35</v>
      </c>
      <c r="B14" s="41" t="s">
        <v>28</v>
      </c>
      <c r="C14" s="41">
        <v>1950</v>
      </c>
      <c r="D14" s="42">
        <f t="shared" ca="1" si="0"/>
        <v>44067</v>
      </c>
      <c r="E14" s="43">
        <v>315000</v>
      </c>
      <c r="G14" s="54" t="s">
        <v>71</v>
      </c>
      <c r="H14" s="54">
        <v>294100</v>
      </c>
    </row>
    <row r="15" spans="1:8" ht="18" customHeight="1" x14ac:dyDescent="0.25">
      <c r="A15" s="41" t="s">
        <v>36</v>
      </c>
      <c r="B15" s="41" t="s">
        <v>37</v>
      </c>
      <c r="C15" s="41">
        <v>2100</v>
      </c>
      <c r="D15" s="42">
        <f t="shared" ca="1" si="0"/>
        <v>44074</v>
      </c>
      <c r="E15" s="43">
        <v>415000</v>
      </c>
      <c r="G15" s="54" t="s">
        <v>72</v>
      </c>
      <c r="H15" s="54">
        <v>228900</v>
      </c>
    </row>
    <row r="16" spans="1:8" ht="18" customHeight="1" x14ac:dyDescent="0.25">
      <c r="A16" s="41" t="s">
        <v>38</v>
      </c>
      <c r="B16" s="41" t="s">
        <v>39</v>
      </c>
      <c r="C16" s="41">
        <v>1755</v>
      </c>
      <c r="D16" s="42">
        <f t="shared" ca="1" si="0"/>
        <v>44081</v>
      </c>
      <c r="E16" s="43">
        <v>505500</v>
      </c>
      <c r="G16" s="54" t="s">
        <v>73</v>
      </c>
      <c r="H16" s="54">
        <v>523000</v>
      </c>
    </row>
    <row r="17" spans="1:8" ht="18" customHeight="1" x14ac:dyDescent="0.25">
      <c r="A17" s="41" t="s">
        <v>40</v>
      </c>
      <c r="B17" s="41" t="s">
        <v>41</v>
      </c>
      <c r="C17" s="41">
        <v>1950</v>
      </c>
      <c r="D17" s="42">
        <f t="shared" ca="1" si="0"/>
        <v>44088</v>
      </c>
      <c r="E17" s="43">
        <v>340000</v>
      </c>
      <c r="G17" s="54" t="s">
        <v>74</v>
      </c>
      <c r="H17" s="54">
        <v>8153050</v>
      </c>
    </row>
    <row r="18" spans="1:8" ht="18" customHeight="1" x14ac:dyDescent="0.25">
      <c r="A18" s="41" t="s">
        <v>42</v>
      </c>
      <c r="B18" s="41" t="s">
        <v>37</v>
      </c>
      <c r="C18" s="41">
        <v>2200</v>
      </c>
      <c r="D18" s="42">
        <f t="shared" ca="1" si="0"/>
        <v>44095</v>
      </c>
      <c r="E18" s="43">
        <v>440000</v>
      </c>
      <c r="G18" s="54" t="s">
        <v>75</v>
      </c>
      <c r="H18" s="54">
        <v>22</v>
      </c>
    </row>
    <row r="19" spans="1:8" ht="18" customHeight="1" x14ac:dyDescent="0.25">
      <c r="A19" s="41" t="s">
        <v>43</v>
      </c>
      <c r="B19" s="41" t="s">
        <v>39</v>
      </c>
      <c r="C19" s="41">
        <v>2100</v>
      </c>
      <c r="D19" s="42">
        <f t="shared" ca="1" si="0"/>
        <v>44102</v>
      </c>
      <c r="E19" s="43">
        <v>425000</v>
      </c>
      <c r="G19" s="54" t="s">
        <v>76</v>
      </c>
      <c r="H19" s="54">
        <v>523000</v>
      </c>
    </row>
    <row r="20" spans="1:8" ht="18" customHeight="1" thickBot="1" x14ac:dyDescent="0.3">
      <c r="A20" s="41" t="s">
        <v>44</v>
      </c>
      <c r="B20" s="41" t="s">
        <v>41</v>
      </c>
      <c r="C20" s="41">
        <v>1700</v>
      </c>
      <c r="D20" s="42">
        <f t="shared" ca="1" si="0"/>
        <v>44109</v>
      </c>
      <c r="E20" s="43">
        <v>310000</v>
      </c>
      <c r="G20" s="56" t="s">
        <v>77</v>
      </c>
      <c r="H20" s="56">
        <v>228900</v>
      </c>
    </row>
    <row r="21" spans="1:8" ht="18" customHeight="1" x14ac:dyDescent="0.25">
      <c r="A21" s="41" t="s">
        <v>45</v>
      </c>
      <c r="B21" s="41" t="s">
        <v>37</v>
      </c>
      <c r="C21" s="41">
        <v>1900</v>
      </c>
      <c r="D21" s="42">
        <f t="shared" ca="1" si="0"/>
        <v>44116</v>
      </c>
      <c r="E21" s="43">
        <v>523000</v>
      </c>
    </row>
    <row r="22" spans="1:8" ht="18" customHeight="1" x14ac:dyDescent="0.25">
      <c r="A22" s="41" t="s">
        <v>46</v>
      </c>
      <c r="B22" s="41" t="s">
        <v>39</v>
      </c>
      <c r="C22" s="41">
        <v>2000</v>
      </c>
      <c r="D22" s="42">
        <f t="shared" ca="1" si="0"/>
        <v>44123</v>
      </c>
      <c r="E22" s="43">
        <v>500000</v>
      </c>
    </row>
    <row r="23" spans="1:8" ht="18" customHeight="1" x14ac:dyDescent="0.25">
      <c r="A23" s="41" t="s">
        <v>47</v>
      </c>
      <c r="B23" s="41" t="s">
        <v>41</v>
      </c>
      <c r="C23" s="41">
        <v>1850</v>
      </c>
      <c r="D23" s="42">
        <f t="shared" ca="1" si="0"/>
        <v>44130</v>
      </c>
      <c r="E23" s="43">
        <v>435750</v>
      </c>
    </row>
    <row r="24" spans="1:8" ht="18" customHeight="1" x14ac:dyDescent="0.25">
      <c r="A24" s="41" t="s">
        <v>48</v>
      </c>
      <c r="B24" s="41" t="s">
        <v>37</v>
      </c>
      <c r="C24" s="41">
        <v>1900</v>
      </c>
      <c r="D24" s="42">
        <f t="shared" ca="1" si="0"/>
        <v>44137</v>
      </c>
      <c r="E24" s="43">
        <v>475000</v>
      </c>
    </row>
    <row r="25" spans="1:8" ht="18" customHeight="1" x14ac:dyDescent="0.25">
      <c r="A25" s="41" t="s">
        <v>49</v>
      </c>
      <c r="B25" s="41" t="s">
        <v>39</v>
      </c>
      <c r="C25" s="41">
        <v>2100</v>
      </c>
      <c r="D25" s="42">
        <f t="shared" ca="1" si="0"/>
        <v>44144</v>
      </c>
      <c r="E25" s="43">
        <v>465000</v>
      </c>
    </row>
    <row r="26" spans="1:8" ht="18" customHeight="1" x14ac:dyDescent="0.25">
      <c r="A26" s="41" t="s">
        <v>50</v>
      </c>
      <c r="B26" s="41" t="s">
        <v>41</v>
      </c>
      <c r="C26" s="41">
        <v>1650</v>
      </c>
      <c r="D26" s="42">
        <f t="shared" ca="1" si="0"/>
        <v>44151</v>
      </c>
      <c r="E26" s="43">
        <v>398000</v>
      </c>
    </row>
  </sheetData>
  <pageMargins left="0.7" right="0.7" top="0.75" bottom="0.75" header="0.3" footer="0.3"/>
  <pageSetup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enna xmlns="http://customxml.org">
  <kers>IGpcs2vZEfWfaGE5vfU1gbdODZeZ9RcJT3L0hDeRPFo=</kers>
  <massa>9/19/2020 3:21:05 PM</massa>
  <hamilton>true</hamilton>
</senna>
</file>

<file path=customXml/itemProps1.xml><?xml version="1.0" encoding="utf-8"?>
<ds:datastoreItem xmlns:ds="http://schemas.openxmlformats.org/officeDocument/2006/customXml" ds:itemID="{28E90B87-0482-44F3-B4CD-DFF80C5FD7DD}">
  <ds:schemaRefs>
    <ds:schemaRef ds:uri="http://customxml.org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Tier 1</vt:lpstr>
      <vt:lpstr>Tier 2</vt:lpstr>
      <vt:lpstr>Scenario Summary</vt:lpstr>
      <vt:lpstr>Price Solver</vt:lpstr>
      <vt:lpstr>Forecast</vt:lpstr>
      <vt:lpstr>Sales Forecast</vt:lpstr>
      <vt:lpstr>PHRE_Commission</vt:lpstr>
      <vt:lpstr>Selling_Price</vt:lpstr>
      <vt:lpstr>Total_Commission</vt:lpstr>
    </vt:vector>
  </TitlesOfParts>
  <Company>McGraw-Hill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Dagra</cp:lastModifiedBy>
  <cp:lastPrinted>2015-09-12T19:00:24Z</cp:lastPrinted>
  <dcterms:created xsi:type="dcterms:W3CDTF">2014-12-05T19:33:25Z</dcterms:created>
  <dcterms:modified xsi:type="dcterms:W3CDTF">2020-09-20T10:48:01Z</dcterms:modified>
</cp:coreProperties>
</file>